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hn\NDC Dropbox\mapdata\Paso Robles\kit\"/>
    </mc:Choice>
  </mc:AlternateContent>
  <xr:revisionPtr revIDLastSave="0" documentId="13_ncr:1_{9AC18202-0063-4BBC-A017-7F0CC3524955}" xr6:coauthVersionLast="40" xr6:coauthVersionMax="40" xr10:uidLastSave="{00000000-0000-0000-0000-000000000000}"/>
  <bookViews>
    <workbookView xWindow="0" yWindow="0" windowWidth="23040" windowHeight="8778" activeTab="1" xr2:uid="{00000000-000D-0000-FFFF-FFFF00000000}"/>
  </bookViews>
  <sheets>
    <sheet name="Instructions" sheetId="4" r:id="rId1"/>
    <sheet name="Assignments" sheetId="1" r:id="rId2"/>
    <sheet name="4-district balance" sheetId="2" r:id="rId3"/>
  </sheets>
  <definedNames>
    <definedName name="Pop_Units">Assignments!$B$5:$H$5</definedName>
    <definedName name="_xlnm.Print_Area" localSheetId="1">Assignments!$B$4:$T$85</definedName>
    <definedName name="_xlnm.Print_Titles" localSheetId="1">Assignments!$5:$5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5" i="1" l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S87" i="1"/>
  <c r="R87" i="1"/>
  <c r="Q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T87" i="1"/>
  <c r="P87" i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F8" i="2"/>
  <c r="K2" i="1"/>
  <c r="E8" i="2"/>
  <c r="H2" i="1"/>
  <c r="K7" i="2"/>
  <c r="L7" i="2"/>
  <c r="L22" i="2"/>
  <c r="K16" i="2"/>
  <c r="K18" i="2"/>
  <c r="K15" i="2"/>
  <c r="K22" i="2"/>
  <c r="K26" i="2"/>
  <c r="L18" i="2"/>
  <c r="L15" i="2"/>
  <c r="L26" i="2"/>
  <c r="K20" i="2"/>
  <c r="L17" i="2"/>
  <c r="K17" i="2"/>
  <c r="K21" i="2"/>
  <c r="K25" i="2"/>
  <c r="L21" i="2"/>
  <c r="L20" i="2"/>
  <c r="L24" i="2"/>
  <c r="L16" i="2"/>
  <c r="L25" i="2"/>
  <c r="K24" i="2"/>
  <c r="L13" i="2"/>
  <c r="K10" i="2"/>
  <c r="L10" i="2"/>
  <c r="L12" i="2"/>
  <c r="K12" i="2"/>
  <c r="K13" i="2"/>
  <c r="K11" i="2"/>
  <c r="L11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8" i="2"/>
  <c r="C8" i="2"/>
  <c r="H8" i="2"/>
  <c r="K1" i="2"/>
  <c r="G11" i="2"/>
  <c r="G13" i="2"/>
  <c r="G15" i="2"/>
  <c r="G17" i="2"/>
  <c r="G19" i="2"/>
  <c r="G21" i="2"/>
  <c r="G23" i="2"/>
  <c r="G25" i="2"/>
  <c r="G14" i="2"/>
  <c r="G16" i="2"/>
  <c r="G18" i="2"/>
  <c r="G20" i="2"/>
  <c r="G22" i="2"/>
  <c r="G24" i="2"/>
  <c r="G26" i="2"/>
  <c r="G8" i="2"/>
  <c r="G10" i="2"/>
  <c r="G12" i="2"/>
  <c r="J7" i="2"/>
  <c r="I7" i="2"/>
  <c r="E9" i="2"/>
  <c r="K9" i="2"/>
  <c r="F9" i="2"/>
  <c r="L2" i="1"/>
  <c r="N17" i="2"/>
  <c r="I2" i="1"/>
  <c r="L9" i="2"/>
  <c r="I17" i="2"/>
  <c r="J12" i="2"/>
  <c r="I12" i="2"/>
  <c r="J17" i="2"/>
  <c r="N22" i="2"/>
  <c r="N26" i="2"/>
  <c r="N25" i="2"/>
  <c r="N24" i="2"/>
  <c r="N18" i="2"/>
  <c r="N16" i="2"/>
  <c r="N15" i="2"/>
  <c r="N10" i="2"/>
  <c r="N12" i="2"/>
  <c r="J10" i="2"/>
  <c r="I10" i="2"/>
  <c r="N20" i="2"/>
  <c r="N21" i="2"/>
  <c r="J16" i="2"/>
  <c r="I20" i="2"/>
  <c r="J11" i="2"/>
  <c r="J20" i="2"/>
  <c r="I15" i="2"/>
  <c r="I13" i="2"/>
  <c r="I18" i="2"/>
  <c r="I11" i="2"/>
  <c r="I16" i="2"/>
  <c r="I25" i="2"/>
  <c r="I24" i="2"/>
  <c r="J18" i="2"/>
  <c r="I21" i="2"/>
  <c r="J22" i="2"/>
  <c r="B2" i="1"/>
  <c r="J13" i="2"/>
  <c r="I22" i="2"/>
  <c r="E2" i="1"/>
  <c r="J26" i="2"/>
  <c r="J21" i="2"/>
  <c r="N11" i="2"/>
  <c r="N13" i="2"/>
  <c r="J25" i="2"/>
  <c r="J24" i="2"/>
  <c r="I26" i="2"/>
  <c r="J15" i="2"/>
  <c r="M10" i="2"/>
  <c r="M12" i="2"/>
  <c r="M17" i="2"/>
  <c r="M18" i="2"/>
  <c r="M22" i="2"/>
  <c r="M13" i="2"/>
  <c r="M16" i="2"/>
  <c r="C9" i="2"/>
  <c r="D9" i="2"/>
  <c r="M21" i="2"/>
  <c r="M24" i="2"/>
  <c r="M15" i="2"/>
  <c r="M26" i="2"/>
  <c r="M20" i="2"/>
  <c r="M11" i="2"/>
  <c r="M25" i="2"/>
  <c r="H9" i="2"/>
  <c r="N9" i="2"/>
  <c r="F2" i="1"/>
  <c r="J9" i="2"/>
  <c r="I9" i="2"/>
  <c r="C2" i="1"/>
</calcChain>
</file>

<file path=xl/sharedStrings.xml><?xml version="1.0" encoding="utf-8"?>
<sst xmlns="http://schemas.openxmlformats.org/spreadsheetml/2006/main" count="82" uniqueCount="57">
  <si>
    <t>NH Wht</t>
  </si>
  <si>
    <t>Sums by District Assigned</t>
  </si>
  <si>
    <t>enter your name here</t>
  </si>
  <si>
    <t>Unassigned</t>
  </si>
  <si>
    <t>Total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</si>
  <si>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</si>
  <si>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</si>
  <si>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</si>
  <si>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</si>
  <si>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</si>
  <si>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</si>
  <si>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</si>
  <si>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</si>
  <si>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</si>
  <si>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</si>
  <si>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</si>
  <si>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</si>
  <si>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Total CVAP</t>
  </si>
  <si>
    <t>NH Asn</t>
  </si>
  <si>
    <t>Asian-American</t>
  </si>
  <si>
    <t>Hisp</t>
  </si>
  <si>
    <t>Citizen Voting Age Population</t>
  </si>
  <si>
    <t xml:space="preserve"> tot</t>
  </si>
  <si>
    <t xml:space="preserve"> Hisp</t>
  </si>
  <si>
    <t xml:space="preserve"> NH Wht</t>
  </si>
  <si>
    <t xml:space="preserve"> NH Asn</t>
  </si>
  <si>
    <t xml:space="preserve"> latino</t>
  </si>
  <si>
    <t xml:space="preserve">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</si>
  <si>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</si>
  <si>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</si>
  <si>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</si>
  <si>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</si>
  <si>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</si>
  <si>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</si>
  <si>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</si>
  <si>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</si>
  <si>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</si>
  <si>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Filipino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</si>
  <si>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</si>
  <si>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</si>
  <si>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</si>
  <si>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</si>
  <si>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</si>
  <si>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</si>
  <si>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</si>
  <si>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</si>
  <si>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</si>
  <si>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</si>
  <si>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Nov. 2016 Registration</t>
  </si>
  <si>
    <t>Nov. 2016 Voters</t>
  </si>
  <si>
    <t>Instructions</t>
  </si>
  <si>
    <t>other</t>
  </si>
  <si>
    <t>2) On the "Assignments" worksheet tab, enter the letter for the district (1, 2, 3, or 4) where you wish to assign</t>
  </si>
  <si>
    <t>a given population unit. Then check the results of your assignments on the "4-district balance" worksheet tab, which</t>
  </si>
  <si>
    <t>District (1-4)</t>
  </si>
  <si>
    <t>When complete, please email this file to PasoRobles@NDCresearch.com</t>
  </si>
  <si>
    <t>Paso Robles 2018/2019 Public Participation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</si>
</sst>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Fill="1" applyBorder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NumberFormat="1" applyFont="1" applyBorder="1" applyAlignment="1">
      <alignment horizontal="center" vertical="center"/>
    </xf>
    <xf numFmtId="9" fontId="6" fillId="0" borderId="3" xfId="2" applyNumberFormat="1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9" fontId="6" fillId="0" borderId="14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5" xfId="0" applyNumberFormat="1" applyFont="1" applyBorder="1" applyAlignment="1">
      <alignment horizontal="center" wrapText="1"/>
    </xf>
    <xf numFmtId="3" fontId="5" fillId="0" borderId="16" xfId="0" applyNumberFormat="1" applyFont="1" applyBorder="1" applyAlignment="1">
      <alignment horizontal="center" wrapText="1"/>
    </xf>
    <xf numFmtId="0" fontId="8" fillId="4" borderId="17" xfId="0" applyFont="1" applyFill="1" applyBorder="1" applyAlignment="1">
      <alignment horizontal="center" wrapText="1"/>
    </xf>
    <xf numFmtId="3" fontId="5" fillId="0" borderId="0" xfId="1" quotePrefix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9" fontId="6" fillId="0" borderId="19" xfId="2" applyFont="1" applyBorder="1" applyAlignment="1">
      <alignment horizontal="center" vertical="center"/>
    </xf>
    <xf numFmtId="9" fontId="6" fillId="0" borderId="10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6" fillId="0" borderId="0" xfId="0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/>
    <xf numFmtId="0" fontId="5" fillId="0" borderId="21" xfId="0" applyFont="1" applyBorder="1" applyAlignment="1">
      <alignment horizontal="center"/>
    </xf>
    <xf numFmtId="3" fontId="5" fillId="2" borderId="22" xfId="0" applyNumberFormat="1" applyFont="1" applyFill="1" applyBorder="1" applyAlignment="1" applyProtection="1">
      <alignment horizontal="center"/>
      <protection locked="0"/>
    </xf>
    <xf numFmtId="3" fontId="5" fillId="0" borderId="23" xfId="0" applyNumberFormat="1" applyFont="1" applyBorder="1" applyAlignment="1">
      <alignment horizontal="center"/>
    </xf>
    <xf numFmtId="3" fontId="5" fillId="2" borderId="20" xfId="0" applyNumberFormat="1" applyFont="1" applyFill="1" applyBorder="1" applyAlignment="1" applyProtection="1">
      <alignment horizontal="center"/>
      <protection locked="0"/>
    </xf>
    <xf numFmtId="3" fontId="5" fillId="0" borderId="27" xfId="1" quotePrefix="1" applyNumberFormat="1" applyFont="1" applyBorder="1" applyAlignment="1">
      <alignment horizontal="center"/>
    </xf>
    <xf numFmtId="3" fontId="5" fillId="0" borderId="23" xfId="1" quotePrefix="1" applyNumberFormat="1" applyFont="1" applyBorder="1" applyAlignment="1">
      <alignment horizontal="center"/>
    </xf>
    <xf numFmtId="3" fontId="5" fillId="0" borderId="27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 wrapText="1"/>
    </xf>
    <xf numFmtId="3" fontId="5" fillId="0" borderId="24" xfId="1" quotePrefix="1" applyNumberFormat="1" applyFont="1" applyBorder="1" applyAlignment="1">
      <alignment horizontal="center" vertical="top" wrapText="1"/>
    </xf>
    <xf numFmtId="3" fontId="5" fillId="0" borderId="24" xfId="1" quotePrefix="1" applyNumberFormat="1" applyFont="1" applyBorder="1" applyAlignment="1">
      <alignment horizontal="center" wrapText="1"/>
    </xf>
    <xf numFmtId="0" fontId="5" fillId="0" borderId="26" xfId="0" applyFont="1" applyBorder="1" applyAlignment="1">
      <alignment horizontal="center"/>
    </xf>
    <xf numFmtId="3" fontId="5" fillId="0" borderId="28" xfId="1" applyNumberFormat="1" applyFont="1" applyBorder="1" applyAlignment="1">
      <alignment horizontal="center" wrapText="1"/>
    </xf>
    <xf numFmtId="3" fontId="5" fillId="0" borderId="24" xfId="1" applyNumberFormat="1" applyFont="1" applyBorder="1" applyAlignment="1">
      <alignment horizontal="center" wrapText="1"/>
    </xf>
    <xf numFmtId="3" fontId="5" fillId="0" borderId="25" xfId="1" quotePrefix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3" fontId="5" fillId="0" borderId="30" xfId="1" quotePrefix="1" applyNumberFormat="1" applyFont="1" applyBorder="1" applyAlignment="1">
      <alignment horizontal="center" wrapText="1"/>
    </xf>
    <xf numFmtId="3" fontId="5" fillId="0" borderId="30" xfId="0" applyNumberFormat="1" applyFont="1" applyBorder="1" applyAlignment="1">
      <alignment horizontal="center" wrapText="1"/>
    </xf>
    <xf numFmtId="3" fontId="5" fillId="0" borderId="31" xfId="0" applyNumberFormat="1" applyFont="1" applyBorder="1" applyAlignment="1">
      <alignment horizontal="center" wrapText="1"/>
    </xf>
    <xf numFmtId="0" fontId="5" fillId="0" borderId="2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3" fontId="5" fillId="0" borderId="29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/>
    </xf>
    <xf numFmtId="3" fontId="13" fillId="0" borderId="14" xfId="0" applyNumberFormat="1" applyFont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32" xfId="0" applyFont="1" applyFill="1" applyBorder="1" applyAlignment="1" applyProtection="1">
      <alignment horizontal="center"/>
      <protection locked="0"/>
    </xf>
    <xf numFmtId="0" fontId="9" fillId="0" borderId="30" xfId="0" applyFont="1" applyFill="1" applyBorder="1" applyAlignment="1" applyProtection="1">
      <alignment horizontal="center"/>
      <protection locked="0"/>
    </xf>
    <xf numFmtId="0" fontId="9" fillId="0" borderId="31" xfId="0" applyFont="1" applyFill="1" applyBorder="1" applyAlignment="1" applyProtection="1">
      <alignment horizontal="center"/>
      <protection locked="0"/>
    </xf>
    <xf numFmtId="0" fontId="9" fillId="0" borderId="29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5" fillId="0" borderId="2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1" fontId="5" fillId="0" borderId="38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workbookViewId="0">
      <selection activeCell="B16" sqref="B16"/>
    </sheetView>
  </sheetViews>
  <sheetFormatPr defaultColWidth="9.1640625" defaultRowHeight="15.6" x14ac:dyDescent="0.6"/>
  <cols>
    <col min="1" max="5" width="9.1640625" style="2"/>
    <col min="6" max="6" width="11.71875" style="2" customWidth="1"/>
    <col min="7" max="16384" width="9.1640625" style="2"/>
  </cols>
  <sheetData>
    <row r="1" spans="1:8" x14ac:dyDescent="0.6">
      <c r="A1" s="1" t="s">
        <v>50</v>
      </c>
    </row>
    <row r="3" spans="1:8" x14ac:dyDescent="0.6">
      <c r="A3" s="2" t="s">
        <v>5</v>
      </c>
    </row>
    <row r="5" spans="1:8" x14ac:dyDescent="0.6">
      <c r="A5" s="2" t="s">
        <v>6</v>
      </c>
    </row>
    <row r="6" spans="1:8" x14ac:dyDescent="0.6">
      <c r="A6" s="2" t="s">
        <v>7</v>
      </c>
    </row>
    <row r="7" spans="1:8" x14ac:dyDescent="0.6">
      <c r="A7" s="2" t="s">
        <v>52</v>
      </c>
    </row>
    <row r="8" spans="1:8" x14ac:dyDescent="0.6">
      <c r="B8" s="2" t="s">
        <v>53</v>
      </c>
    </row>
    <row r="9" spans="1:8" x14ac:dyDescent="0.6">
      <c r="B9" s="2" t="s">
        <v>8</v>
      </c>
    </row>
    <row r="11" spans="1:8" x14ac:dyDescent="0.6">
      <c r="A11" s="1" t="s">
        <v>9</v>
      </c>
      <c r="B11" s="2" t="s">
        <v>10</v>
      </c>
    </row>
    <row r="12" spans="1:8" x14ac:dyDescent="0.6">
      <c r="B12" s="2" t="s">
        <v>11</v>
      </c>
      <c r="G12" s="3" t="s">
        <v>12</v>
      </c>
      <c r="H12" s="2" t="s">
        <v>13</v>
      </c>
    </row>
    <row r="14" spans="1:8" x14ac:dyDescent="0.6">
      <c r="A14" s="1" t="s">
        <v>14</v>
      </c>
    </row>
    <row r="15" spans="1:8" x14ac:dyDescent="0.6">
      <c r="B15" s="2" t="s">
        <v>55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87"/>
  <sheetViews>
    <sheetView tabSelected="1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3203125" defaultRowHeight="11.7" x14ac:dyDescent="0.45"/>
  <cols>
    <col min="1" max="1" width="6.1640625" style="33" bestFit="1" customWidth="1"/>
    <col min="2" max="2" width="4.83203125" style="33" bestFit="1" customWidth="1"/>
    <col min="3" max="5" width="6.27734375" style="33" customWidth="1"/>
    <col min="6" max="6" width="5.38671875" style="33" bestFit="1" customWidth="1"/>
    <col min="7" max="7" width="6.27734375" style="39" customWidth="1"/>
    <col min="8" max="10" width="6.27734375" style="33" customWidth="1"/>
    <col min="11" max="11" width="5.1640625" style="33" customWidth="1"/>
    <col min="12" max="15" width="6.27734375" style="33" customWidth="1"/>
    <col min="16" max="16" width="5.44140625" style="33" customWidth="1"/>
    <col min="17" max="17" width="6.27734375" style="39" customWidth="1"/>
    <col min="18" max="25" width="6.27734375" style="33" customWidth="1"/>
    <col min="26" max="26" width="6.83203125" style="5"/>
    <col min="27" max="27" width="3.44140625" style="5" bestFit="1" customWidth="1"/>
    <col min="28" max="29" width="6.5546875" style="5" customWidth="1"/>
    <col min="30" max="30" width="3.5546875" style="5" customWidth="1"/>
    <col min="31" max="32" width="6.5546875" style="5" customWidth="1"/>
    <col min="33" max="33" width="3.5546875" style="5" customWidth="1"/>
    <col min="34" max="35" width="6.5546875" style="5" customWidth="1"/>
    <col min="36" max="36" width="3.5546875" style="5" customWidth="1"/>
    <col min="37" max="38" width="6.5546875" style="5" customWidth="1"/>
    <col min="39" max="16384" width="6.83203125" style="5"/>
  </cols>
  <sheetData>
    <row r="1" spans="1:25" ht="12.6" customHeight="1" thickBot="1" x14ac:dyDescent="0.5">
      <c r="A1" s="85" t="s">
        <v>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Q1" s="33"/>
      <c r="T1" s="5"/>
      <c r="U1" s="5"/>
      <c r="V1" s="5"/>
      <c r="W1" s="5"/>
      <c r="X1" s="5"/>
      <c r="Y1" s="5"/>
    </row>
    <row r="2" spans="1:25" ht="12" thickBot="1" x14ac:dyDescent="0.5">
      <c r="A2" s="36" t="s">
        <v>39</v>
      </c>
      <c r="B2" s="34">
        <f>'4-district balance'!$C$8</f>
        <v>0</v>
      </c>
      <c r="C2" s="34">
        <f>'4-district balance'!$C$9</f>
        <v>-7448.25</v>
      </c>
      <c r="D2" s="36" t="s">
        <v>38</v>
      </c>
      <c r="E2" s="34">
        <f>'4-district balance'!$D$8</f>
        <v>0</v>
      </c>
      <c r="F2" s="34">
        <f>'4-district balance'!$D$9</f>
        <v>-7448.25</v>
      </c>
      <c r="G2" s="36" t="s">
        <v>40</v>
      </c>
      <c r="H2" s="34">
        <f>'4-district balance'!$E$8</f>
        <v>0</v>
      </c>
      <c r="I2" s="34">
        <f>'4-district balance'!$E$9</f>
        <v>-7448.25</v>
      </c>
      <c r="J2" s="36" t="s">
        <v>41</v>
      </c>
      <c r="K2" s="34">
        <f>'4-district balance'!$F$8</f>
        <v>0</v>
      </c>
      <c r="L2" s="35">
        <f>'4-district balance'!$F$9</f>
        <v>-7448.25</v>
      </c>
      <c r="Q2" s="33"/>
      <c r="T2" s="5"/>
      <c r="U2" s="5"/>
      <c r="V2" s="5"/>
      <c r="W2" s="5"/>
      <c r="X2" s="5"/>
      <c r="Y2" s="5"/>
    </row>
    <row r="3" spans="1:25" x14ac:dyDescent="0.45">
      <c r="G3" s="66"/>
      <c r="Q3" s="66"/>
    </row>
    <row r="4" spans="1:25" ht="13.5" customHeight="1" x14ac:dyDescent="0.45">
      <c r="A4" s="51"/>
      <c r="B4" s="61" t="s">
        <v>44</v>
      </c>
      <c r="C4" s="87" t="s">
        <v>16</v>
      </c>
      <c r="D4" s="88"/>
      <c r="E4" s="88"/>
      <c r="F4" s="88"/>
      <c r="G4" s="88"/>
      <c r="H4" s="89" t="s">
        <v>21</v>
      </c>
      <c r="I4" s="88"/>
      <c r="J4" s="88"/>
      <c r="K4" s="88"/>
      <c r="L4" s="90"/>
      <c r="M4" s="88" t="s">
        <v>48</v>
      </c>
      <c r="N4" s="88"/>
      <c r="O4" s="88"/>
      <c r="P4" s="88"/>
      <c r="Q4" s="89" t="s">
        <v>49</v>
      </c>
      <c r="R4" s="88"/>
      <c r="S4" s="88"/>
      <c r="T4" s="90"/>
      <c r="U4" s="5"/>
      <c r="V4" s="5"/>
      <c r="W4" s="5"/>
      <c r="X4" s="5"/>
      <c r="Y4" s="5"/>
    </row>
    <row r="5" spans="1:25" s="4" customFormat="1" ht="23.4" x14ac:dyDescent="0.45">
      <c r="A5" s="58" t="s">
        <v>54</v>
      </c>
      <c r="B5" s="59" t="s">
        <v>45</v>
      </c>
      <c r="C5" s="62" t="s">
        <v>15</v>
      </c>
      <c r="D5" s="63" t="s">
        <v>20</v>
      </c>
      <c r="E5" s="60" t="s">
        <v>0</v>
      </c>
      <c r="F5" s="60" t="s">
        <v>47</v>
      </c>
      <c r="G5" s="64" t="s">
        <v>18</v>
      </c>
      <c r="H5" s="65" t="s">
        <v>22</v>
      </c>
      <c r="I5" s="60" t="s">
        <v>23</v>
      </c>
      <c r="J5" s="60" t="s">
        <v>24</v>
      </c>
      <c r="K5" s="60" t="s">
        <v>47</v>
      </c>
      <c r="L5" s="64" t="s">
        <v>25</v>
      </c>
      <c r="M5" s="67" t="s">
        <v>22</v>
      </c>
      <c r="N5" s="67" t="s">
        <v>26</v>
      </c>
      <c r="O5" s="68" t="s">
        <v>27</v>
      </c>
      <c r="P5" s="69" t="s">
        <v>51</v>
      </c>
      <c r="Q5" s="75" t="s">
        <v>22</v>
      </c>
      <c r="R5" s="68" t="s">
        <v>26</v>
      </c>
      <c r="S5" s="68" t="s">
        <v>27</v>
      </c>
      <c r="T5" s="69" t="s">
        <v>51</v>
      </c>
    </row>
    <row r="6" spans="1:25" x14ac:dyDescent="0.45">
      <c r="A6" s="52"/>
      <c r="B6" s="37">
        <v>1</v>
      </c>
      <c r="C6" s="55">
        <v>41</v>
      </c>
      <c r="D6" s="37">
        <v>7</v>
      </c>
      <c r="E6" s="37">
        <v>32</v>
      </c>
      <c r="F6" s="37">
        <v>2</v>
      </c>
      <c r="G6" s="56">
        <v>0</v>
      </c>
      <c r="H6" s="55">
        <v>25.997989</v>
      </c>
      <c r="I6" s="37">
        <v>7.330317</v>
      </c>
      <c r="J6" s="37">
        <v>18.667670999999999</v>
      </c>
      <c r="K6" s="37">
        <v>0</v>
      </c>
      <c r="L6" s="56">
        <v>0</v>
      </c>
      <c r="M6" s="37">
        <v>105.00000300000001</v>
      </c>
      <c r="N6" s="37">
        <v>20.650241999999999</v>
      </c>
      <c r="O6" s="38">
        <v>1.0305789999999999</v>
      </c>
      <c r="P6" s="53">
        <f>M6-N6-O6</f>
        <v>83.319181999999998</v>
      </c>
      <c r="Q6" s="57">
        <v>83.866031000000007</v>
      </c>
      <c r="R6" s="38">
        <v>13.26163</v>
      </c>
      <c r="S6" s="38">
        <v>0.71526199999999995</v>
      </c>
      <c r="T6" s="53">
        <f>Q6-R6-S6</f>
        <v>69.889139000000014</v>
      </c>
      <c r="U6" s="5"/>
      <c r="V6" s="5"/>
      <c r="W6" s="5"/>
      <c r="X6" s="5"/>
      <c r="Y6" s="5"/>
    </row>
    <row r="7" spans="1:25" x14ac:dyDescent="0.45">
      <c r="A7" s="54"/>
      <c r="B7" s="37">
        <v>2</v>
      </c>
      <c r="C7" s="55">
        <v>20</v>
      </c>
      <c r="D7" s="37">
        <v>1</v>
      </c>
      <c r="E7" s="37">
        <v>17</v>
      </c>
      <c r="F7" s="37">
        <v>0</v>
      </c>
      <c r="G7" s="56">
        <v>2</v>
      </c>
      <c r="H7" s="55">
        <v>15.269850999999999</v>
      </c>
      <c r="I7" s="37">
        <v>1.299766</v>
      </c>
      <c r="J7" s="37">
        <v>13.780212000000001</v>
      </c>
      <c r="K7" s="37">
        <v>0</v>
      </c>
      <c r="L7" s="56">
        <v>0.18987299999999999</v>
      </c>
      <c r="M7" s="37">
        <v>17.999995999999999</v>
      </c>
      <c r="N7" s="37">
        <v>3.7819759999999998</v>
      </c>
      <c r="O7" s="38">
        <v>0.185118</v>
      </c>
      <c r="P7" s="53">
        <f t="shared" ref="P7:P70" si="0">M7-N7-O7</f>
        <v>14.032902</v>
      </c>
      <c r="Q7" s="57">
        <v>14.341195000000001</v>
      </c>
      <c r="R7" s="38">
        <v>2.4122219999999999</v>
      </c>
      <c r="S7" s="38">
        <v>0.13067100000000001</v>
      </c>
      <c r="T7" s="53">
        <f t="shared" ref="T7:T70" si="1">Q7-R7-S7</f>
        <v>11.798302000000001</v>
      </c>
      <c r="U7" s="5"/>
      <c r="V7" s="5"/>
      <c r="W7" s="5"/>
      <c r="X7" s="5"/>
      <c r="Y7" s="5"/>
    </row>
    <row r="8" spans="1:25" x14ac:dyDescent="0.45">
      <c r="A8" s="54"/>
      <c r="B8" s="37">
        <v>3</v>
      </c>
      <c r="C8" s="55">
        <v>0</v>
      </c>
      <c r="D8" s="37">
        <v>0</v>
      </c>
      <c r="E8" s="37">
        <v>0</v>
      </c>
      <c r="F8" s="37">
        <v>0</v>
      </c>
      <c r="G8" s="56">
        <v>0</v>
      </c>
      <c r="H8" s="55">
        <v>0</v>
      </c>
      <c r="I8" s="37">
        <v>0</v>
      </c>
      <c r="J8" s="37">
        <v>0</v>
      </c>
      <c r="K8" s="37">
        <v>0</v>
      </c>
      <c r="L8" s="56">
        <v>0</v>
      </c>
      <c r="M8" s="37">
        <v>0</v>
      </c>
      <c r="N8" s="37">
        <v>0</v>
      </c>
      <c r="O8" s="38">
        <v>0</v>
      </c>
      <c r="P8" s="53">
        <f t="shared" si="0"/>
        <v>0</v>
      </c>
      <c r="Q8" s="57">
        <v>0</v>
      </c>
      <c r="R8" s="38">
        <v>0</v>
      </c>
      <c r="S8" s="38">
        <v>0</v>
      </c>
      <c r="T8" s="53">
        <f t="shared" si="1"/>
        <v>0</v>
      </c>
      <c r="U8" s="5"/>
      <c r="V8" s="5"/>
      <c r="W8" s="5"/>
      <c r="X8" s="5"/>
      <c r="Y8" s="5"/>
    </row>
    <row r="9" spans="1:25" x14ac:dyDescent="0.45">
      <c r="A9" s="54"/>
      <c r="B9" s="37">
        <v>4</v>
      </c>
      <c r="C9" s="55">
        <v>68</v>
      </c>
      <c r="D9" s="37">
        <v>19</v>
      </c>
      <c r="E9" s="37">
        <v>37</v>
      </c>
      <c r="F9" s="37">
        <v>7</v>
      </c>
      <c r="G9" s="56">
        <v>3</v>
      </c>
      <c r="H9" s="55">
        <v>50.163108000000001</v>
      </c>
      <c r="I9" s="37">
        <v>19.547512000000001</v>
      </c>
      <c r="J9" s="37">
        <v>28.445975000000001</v>
      </c>
      <c r="K9" s="37">
        <v>0</v>
      </c>
      <c r="L9" s="56">
        <v>0.56962000000000002</v>
      </c>
      <c r="M9" s="37">
        <v>25.999987000000001</v>
      </c>
      <c r="N9" s="37">
        <v>5.462853</v>
      </c>
      <c r="O9" s="38">
        <v>0.26739200000000002</v>
      </c>
      <c r="P9" s="53">
        <f t="shared" si="0"/>
        <v>20.269742000000001</v>
      </c>
      <c r="Q9" s="57">
        <v>20.715053000000001</v>
      </c>
      <c r="R9" s="38">
        <v>3.4843199999999999</v>
      </c>
      <c r="S9" s="38">
        <v>0.188748</v>
      </c>
      <c r="T9" s="53">
        <f t="shared" si="1"/>
        <v>17.041985</v>
      </c>
      <c r="U9" s="5"/>
      <c r="V9" s="5"/>
      <c r="W9" s="5"/>
      <c r="X9" s="5"/>
      <c r="Y9" s="5"/>
    </row>
    <row r="10" spans="1:25" x14ac:dyDescent="0.45">
      <c r="A10" s="52"/>
      <c r="B10" s="37">
        <v>5</v>
      </c>
      <c r="C10" s="55">
        <v>3</v>
      </c>
      <c r="D10" s="37">
        <v>0</v>
      </c>
      <c r="E10" s="37">
        <v>3</v>
      </c>
      <c r="F10" s="37">
        <v>0</v>
      </c>
      <c r="G10" s="56">
        <v>0</v>
      </c>
      <c r="H10" s="55">
        <v>2.6668099999999999</v>
      </c>
      <c r="I10" s="37">
        <v>0</v>
      </c>
      <c r="J10" s="37">
        <v>2.6668099999999999</v>
      </c>
      <c r="K10" s="37">
        <v>0</v>
      </c>
      <c r="L10" s="56">
        <v>0</v>
      </c>
      <c r="M10" s="37">
        <v>11.999993999999999</v>
      </c>
      <c r="N10" s="37">
        <v>1.8878079999999999</v>
      </c>
      <c r="O10" s="38">
        <v>8.8184999999999999E-2</v>
      </c>
      <c r="P10" s="53">
        <f t="shared" si="0"/>
        <v>10.024001</v>
      </c>
      <c r="Q10" s="57">
        <v>10.120967</v>
      </c>
      <c r="R10" s="38">
        <v>1.3441190000000001</v>
      </c>
      <c r="S10" s="38">
        <v>5.4267999999999997E-2</v>
      </c>
      <c r="T10" s="53">
        <f t="shared" si="1"/>
        <v>8.7225800000000007</v>
      </c>
      <c r="U10" s="5"/>
      <c r="V10" s="5"/>
      <c r="W10" s="5"/>
      <c r="X10" s="5"/>
      <c r="Y10" s="5"/>
    </row>
    <row r="11" spans="1:25" x14ac:dyDescent="0.45">
      <c r="A11" s="54"/>
      <c r="B11" s="37">
        <v>6</v>
      </c>
      <c r="C11" s="55">
        <v>0</v>
      </c>
      <c r="D11" s="37">
        <v>0</v>
      </c>
      <c r="E11" s="37">
        <v>0</v>
      </c>
      <c r="F11" s="37">
        <v>0</v>
      </c>
      <c r="G11" s="56">
        <v>0</v>
      </c>
      <c r="H11" s="55">
        <v>0</v>
      </c>
      <c r="I11" s="37">
        <v>0</v>
      </c>
      <c r="J11" s="37">
        <v>0</v>
      </c>
      <c r="K11" s="37">
        <v>0</v>
      </c>
      <c r="L11" s="56">
        <v>0</v>
      </c>
      <c r="M11" s="37">
        <v>0</v>
      </c>
      <c r="N11" s="37">
        <v>0</v>
      </c>
      <c r="O11" s="38">
        <v>0</v>
      </c>
      <c r="P11" s="53">
        <f t="shared" si="0"/>
        <v>0</v>
      </c>
      <c r="Q11" s="57">
        <v>0</v>
      </c>
      <c r="R11" s="38">
        <v>0</v>
      </c>
      <c r="S11" s="38">
        <v>0</v>
      </c>
      <c r="T11" s="53">
        <f t="shared" si="1"/>
        <v>0</v>
      </c>
      <c r="U11" s="5"/>
      <c r="V11" s="5"/>
      <c r="W11" s="5"/>
      <c r="X11" s="5"/>
      <c r="Y11" s="5"/>
    </row>
    <row r="12" spans="1:25" x14ac:dyDescent="0.45">
      <c r="A12" s="54"/>
      <c r="B12" s="37">
        <v>7</v>
      </c>
      <c r="C12" s="55">
        <v>868</v>
      </c>
      <c r="D12" s="37">
        <v>103</v>
      </c>
      <c r="E12" s="37">
        <v>728</v>
      </c>
      <c r="F12" s="37">
        <v>12</v>
      </c>
      <c r="G12" s="56">
        <v>15</v>
      </c>
      <c r="H12" s="55">
        <v>672.41043999999999</v>
      </c>
      <c r="I12" s="37">
        <v>84.298643999999996</v>
      </c>
      <c r="J12" s="37">
        <v>582.25356699999998</v>
      </c>
      <c r="K12" s="37">
        <v>0</v>
      </c>
      <c r="L12" s="56">
        <v>2.6582279999999998</v>
      </c>
      <c r="M12" s="37">
        <v>626.99985900000001</v>
      </c>
      <c r="N12" s="37">
        <v>99.023131000000006</v>
      </c>
      <c r="O12" s="38">
        <v>4.5788029999999997</v>
      </c>
      <c r="P12" s="53">
        <f t="shared" si="0"/>
        <v>523.39792499999999</v>
      </c>
      <c r="Q12" s="57">
        <v>528.48263099999997</v>
      </c>
      <c r="R12" s="38">
        <v>70.455506999999997</v>
      </c>
      <c r="S12" s="38">
        <v>2.8235749999999999</v>
      </c>
      <c r="T12" s="53">
        <f t="shared" si="1"/>
        <v>455.20354899999995</v>
      </c>
      <c r="U12" s="5"/>
      <c r="V12" s="5"/>
      <c r="W12" s="5"/>
      <c r="X12" s="5"/>
      <c r="Y12" s="5"/>
    </row>
    <row r="13" spans="1:25" x14ac:dyDescent="0.45">
      <c r="A13" s="54"/>
      <c r="B13" s="37">
        <v>8</v>
      </c>
      <c r="C13" s="55">
        <v>607</v>
      </c>
      <c r="D13" s="37">
        <v>308</v>
      </c>
      <c r="E13" s="37">
        <v>256</v>
      </c>
      <c r="F13" s="37">
        <v>15</v>
      </c>
      <c r="G13" s="56">
        <v>14</v>
      </c>
      <c r="H13" s="55">
        <v>396.83092900000003</v>
      </c>
      <c r="I13" s="37">
        <v>208.91403399999999</v>
      </c>
      <c r="J13" s="37">
        <v>185.78776999999999</v>
      </c>
      <c r="K13" s="37">
        <v>0</v>
      </c>
      <c r="L13" s="56">
        <v>1.3291139999999999</v>
      </c>
      <c r="M13" s="37">
        <v>259.00001500000002</v>
      </c>
      <c r="N13" s="37">
        <v>40.745212000000002</v>
      </c>
      <c r="O13" s="38">
        <v>1.903335</v>
      </c>
      <c r="P13" s="53">
        <f t="shared" si="0"/>
        <v>216.35146800000001</v>
      </c>
      <c r="Q13" s="57">
        <v>218.444332</v>
      </c>
      <c r="R13" s="38">
        <v>29.010591000000002</v>
      </c>
      <c r="S13" s="38">
        <v>1.1712830000000001</v>
      </c>
      <c r="T13" s="53">
        <f t="shared" si="1"/>
        <v>188.26245800000001</v>
      </c>
      <c r="U13" s="5"/>
      <c r="V13" s="5"/>
      <c r="W13" s="5"/>
      <c r="X13" s="5"/>
      <c r="Y13" s="5"/>
    </row>
    <row r="14" spans="1:25" x14ac:dyDescent="0.45">
      <c r="A14" s="52"/>
      <c r="B14" s="37">
        <v>9</v>
      </c>
      <c r="C14" s="55">
        <v>39</v>
      </c>
      <c r="D14" s="37">
        <v>16</v>
      </c>
      <c r="E14" s="37">
        <v>18</v>
      </c>
      <c r="F14" s="37">
        <v>3</v>
      </c>
      <c r="G14" s="56">
        <v>2</v>
      </c>
      <c r="H14" s="55">
        <v>30.834719</v>
      </c>
      <c r="I14" s="37">
        <v>7.1803499999999998</v>
      </c>
      <c r="J14" s="37">
        <v>12.089172</v>
      </c>
      <c r="K14" s="37">
        <v>9.7674430000000001</v>
      </c>
      <c r="L14" s="56">
        <v>1.7977529999999999</v>
      </c>
      <c r="M14" s="37">
        <v>13.000006000000001</v>
      </c>
      <c r="N14" s="37">
        <v>2.1365449999999999</v>
      </c>
      <c r="O14" s="38">
        <v>0.149835</v>
      </c>
      <c r="P14" s="53">
        <f t="shared" si="0"/>
        <v>10.713626000000001</v>
      </c>
      <c r="Q14" s="57">
        <v>10.752475</v>
      </c>
      <c r="R14" s="38">
        <v>1.5408539999999999</v>
      </c>
      <c r="S14" s="38">
        <v>0.12842999999999999</v>
      </c>
      <c r="T14" s="53">
        <f t="shared" si="1"/>
        <v>9.0831910000000011</v>
      </c>
      <c r="U14" s="5"/>
      <c r="V14" s="5"/>
      <c r="W14" s="5"/>
      <c r="X14" s="5"/>
      <c r="Y14" s="5"/>
    </row>
    <row r="15" spans="1:25" x14ac:dyDescent="0.45">
      <c r="A15" s="54"/>
      <c r="B15" s="37">
        <v>10</v>
      </c>
      <c r="C15" s="55">
        <v>2191</v>
      </c>
      <c r="D15" s="37">
        <v>659</v>
      </c>
      <c r="E15" s="37">
        <v>1382</v>
      </c>
      <c r="F15" s="37">
        <v>65</v>
      </c>
      <c r="G15" s="56">
        <v>54</v>
      </c>
      <c r="H15" s="55">
        <v>1542.3138489999999</v>
      </c>
      <c r="I15" s="37">
        <v>320.44257900000002</v>
      </c>
      <c r="J15" s="37">
        <v>1111.648989</v>
      </c>
      <c r="K15" s="37">
        <v>79.809186999999994</v>
      </c>
      <c r="L15" s="56">
        <v>22.471909</v>
      </c>
      <c r="M15" s="37">
        <v>1215.9999780000001</v>
      </c>
      <c r="N15" s="37">
        <v>236.13374999999999</v>
      </c>
      <c r="O15" s="38">
        <v>9.8438529999999993</v>
      </c>
      <c r="P15" s="53">
        <f t="shared" si="0"/>
        <v>970.02237500000012</v>
      </c>
      <c r="Q15" s="57">
        <v>981.15511100000003</v>
      </c>
      <c r="R15" s="38">
        <v>163.31852900000001</v>
      </c>
      <c r="S15" s="38">
        <v>8.4547150000000002</v>
      </c>
      <c r="T15" s="53">
        <f t="shared" si="1"/>
        <v>809.38186700000006</v>
      </c>
      <c r="U15" s="5"/>
      <c r="V15" s="5"/>
      <c r="W15" s="5"/>
      <c r="X15" s="5"/>
      <c r="Y15" s="5"/>
    </row>
    <row r="16" spans="1:25" x14ac:dyDescent="0.45">
      <c r="A16" s="54"/>
      <c r="B16" s="37">
        <v>11</v>
      </c>
      <c r="C16" s="55">
        <v>440</v>
      </c>
      <c r="D16" s="37">
        <v>92</v>
      </c>
      <c r="E16" s="37">
        <v>325</v>
      </c>
      <c r="F16" s="37">
        <v>6</v>
      </c>
      <c r="G16" s="56">
        <v>13</v>
      </c>
      <c r="H16" s="55">
        <v>292.85976199999999</v>
      </c>
      <c r="I16" s="37">
        <v>39.374046999999997</v>
      </c>
      <c r="J16" s="37">
        <v>233.44744600000001</v>
      </c>
      <c r="K16" s="37">
        <v>11.049493</v>
      </c>
      <c r="L16" s="56">
        <v>8.9887639999999998</v>
      </c>
      <c r="M16" s="37">
        <v>393.00000699999998</v>
      </c>
      <c r="N16" s="37">
        <v>64.589375000000004</v>
      </c>
      <c r="O16" s="38">
        <v>4.5296380000000003</v>
      </c>
      <c r="P16" s="53">
        <f t="shared" si="0"/>
        <v>323.88099399999999</v>
      </c>
      <c r="Q16" s="57">
        <v>325.05543899999998</v>
      </c>
      <c r="R16" s="38">
        <v>46.581184999999998</v>
      </c>
      <c r="S16" s="38">
        <v>3.8825470000000002</v>
      </c>
      <c r="T16" s="53">
        <f t="shared" si="1"/>
        <v>274.59170699999999</v>
      </c>
      <c r="U16" s="5"/>
      <c r="V16" s="5"/>
      <c r="W16" s="5"/>
      <c r="X16" s="5"/>
      <c r="Y16" s="5"/>
    </row>
    <row r="17" spans="1:25" x14ac:dyDescent="0.45">
      <c r="A17" s="54"/>
      <c r="B17" s="37">
        <v>12</v>
      </c>
      <c r="C17" s="55">
        <v>340</v>
      </c>
      <c r="D17" s="37">
        <v>43</v>
      </c>
      <c r="E17" s="37">
        <v>271</v>
      </c>
      <c r="F17" s="37">
        <v>6</v>
      </c>
      <c r="G17" s="56">
        <v>14</v>
      </c>
      <c r="H17" s="55">
        <v>235.51378199999999</v>
      </c>
      <c r="I17" s="37">
        <v>18.277253999999999</v>
      </c>
      <c r="J17" s="37">
        <v>193.42675199999999</v>
      </c>
      <c r="K17" s="37">
        <v>13.023255000000001</v>
      </c>
      <c r="L17" s="56">
        <v>10.786517</v>
      </c>
      <c r="M17" s="37">
        <v>221.999987</v>
      </c>
      <c r="N17" s="37">
        <v>36.485598000000003</v>
      </c>
      <c r="O17" s="38">
        <v>2.5587270000000002</v>
      </c>
      <c r="P17" s="53">
        <f t="shared" si="0"/>
        <v>182.95566199999999</v>
      </c>
      <c r="Q17" s="57">
        <v>183.619089</v>
      </c>
      <c r="R17" s="38">
        <v>26.313033999999998</v>
      </c>
      <c r="S17" s="38">
        <v>2.1931940000000001</v>
      </c>
      <c r="T17" s="53">
        <f t="shared" si="1"/>
        <v>155.11286100000001</v>
      </c>
      <c r="U17" s="5"/>
      <c r="V17" s="5"/>
      <c r="W17" s="5"/>
      <c r="X17" s="5"/>
      <c r="Y17" s="5"/>
    </row>
    <row r="18" spans="1:25" x14ac:dyDescent="0.45">
      <c r="A18" s="52"/>
      <c r="B18" s="37">
        <v>13</v>
      </c>
      <c r="C18" s="55">
        <v>564</v>
      </c>
      <c r="D18" s="37">
        <v>91</v>
      </c>
      <c r="E18" s="37">
        <v>428</v>
      </c>
      <c r="F18" s="37">
        <v>15</v>
      </c>
      <c r="G18" s="56">
        <v>23</v>
      </c>
      <c r="H18" s="55">
        <v>385.009095</v>
      </c>
      <c r="I18" s="37">
        <v>35.90175</v>
      </c>
      <c r="J18" s="37">
        <v>300.36943000000002</v>
      </c>
      <c r="K18" s="37">
        <v>32.558138</v>
      </c>
      <c r="L18" s="56">
        <v>16.179774999999999</v>
      </c>
      <c r="M18" s="37">
        <v>438.999999</v>
      </c>
      <c r="N18" s="37">
        <v>78.637826000000004</v>
      </c>
      <c r="O18" s="38">
        <v>5.0721049999999996</v>
      </c>
      <c r="P18" s="53">
        <f t="shared" si="0"/>
        <v>355.29006799999996</v>
      </c>
      <c r="Q18" s="57">
        <v>359.098185</v>
      </c>
      <c r="R18" s="38">
        <v>55.215102000000002</v>
      </c>
      <c r="S18" s="38">
        <v>4.2455660000000002</v>
      </c>
      <c r="T18" s="53">
        <f t="shared" si="1"/>
        <v>299.637517</v>
      </c>
      <c r="U18" s="5"/>
      <c r="V18" s="5"/>
      <c r="W18" s="5"/>
      <c r="X18" s="5"/>
      <c r="Y18" s="5"/>
    </row>
    <row r="19" spans="1:25" x14ac:dyDescent="0.45">
      <c r="A19" s="54"/>
      <c r="B19" s="37">
        <v>14</v>
      </c>
      <c r="C19" s="55">
        <v>354</v>
      </c>
      <c r="D19" s="37">
        <v>158</v>
      </c>
      <c r="E19" s="37">
        <v>182</v>
      </c>
      <c r="F19" s="37">
        <v>5</v>
      </c>
      <c r="G19" s="56">
        <v>8</v>
      </c>
      <c r="H19" s="55">
        <v>222.53809200000001</v>
      </c>
      <c r="I19" s="37">
        <v>67.886944</v>
      </c>
      <c r="J19" s="37">
        <v>139.49044499999999</v>
      </c>
      <c r="K19" s="37">
        <v>9.7674409999999998</v>
      </c>
      <c r="L19" s="56">
        <v>5.3932580000000003</v>
      </c>
      <c r="M19" s="37">
        <v>158.00000900000001</v>
      </c>
      <c r="N19" s="37">
        <v>52.253464999999998</v>
      </c>
      <c r="O19" s="38">
        <v>1.8708290000000001</v>
      </c>
      <c r="P19" s="53">
        <f t="shared" si="0"/>
        <v>103.875715</v>
      </c>
      <c r="Q19" s="57">
        <v>114.460717</v>
      </c>
      <c r="R19" s="38">
        <v>31.617132999999999</v>
      </c>
      <c r="S19" s="38">
        <v>1.190528</v>
      </c>
      <c r="T19" s="53">
        <f t="shared" si="1"/>
        <v>81.653056000000007</v>
      </c>
      <c r="U19" s="5"/>
      <c r="V19" s="5"/>
      <c r="W19" s="5"/>
      <c r="X19" s="5"/>
      <c r="Y19" s="5"/>
    </row>
    <row r="20" spans="1:25" x14ac:dyDescent="0.45">
      <c r="A20" s="54"/>
      <c r="B20" s="37">
        <v>16</v>
      </c>
      <c r="C20" s="55">
        <v>531</v>
      </c>
      <c r="D20" s="37">
        <v>242</v>
      </c>
      <c r="E20" s="37">
        <v>259</v>
      </c>
      <c r="F20" s="37">
        <v>14</v>
      </c>
      <c r="G20" s="56">
        <v>2</v>
      </c>
      <c r="H20" s="55">
        <v>307.75436400000001</v>
      </c>
      <c r="I20" s="37">
        <v>122.63551099999999</v>
      </c>
      <c r="J20" s="37">
        <v>172.29079400000001</v>
      </c>
      <c r="K20" s="37">
        <v>5.7692310000000004</v>
      </c>
      <c r="L20" s="56">
        <v>0</v>
      </c>
      <c r="M20" s="37">
        <v>230.99999600000001</v>
      </c>
      <c r="N20" s="37">
        <v>51.168094000000004</v>
      </c>
      <c r="O20" s="38">
        <v>0.58555100000000004</v>
      </c>
      <c r="P20" s="53">
        <f t="shared" si="0"/>
        <v>179.246351</v>
      </c>
      <c r="Q20" s="57">
        <v>181.81368499999999</v>
      </c>
      <c r="R20" s="38">
        <v>34.546610999999999</v>
      </c>
      <c r="S20" s="38">
        <v>0.58555100000000004</v>
      </c>
      <c r="T20" s="53">
        <f t="shared" si="1"/>
        <v>146.68152299999997</v>
      </c>
      <c r="U20" s="5"/>
      <c r="V20" s="5"/>
      <c r="W20" s="5"/>
      <c r="X20" s="5"/>
      <c r="Y20" s="5"/>
    </row>
    <row r="21" spans="1:25" x14ac:dyDescent="0.45">
      <c r="A21" s="54"/>
      <c r="B21" s="37">
        <v>17</v>
      </c>
      <c r="C21" s="55">
        <v>192</v>
      </c>
      <c r="D21" s="37">
        <v>83</v>
      </c>
      <c r="E21" s="37">
        <v>100</v>
      </c>
      <c r="F21" s="37">
        <v>1</v>
      </c>
      <c r="G21" s="56">
        <v>0</v>
      </c>
      <c r="H21" s="55">
        <v>112.447957</v>
      </c>
      <c r="I21" s="37">
        <v>34.822429999999997</v>
      </c>
      <c r="J21" s="37">
        <v>77.625524999999996</v>
      </c>
      <c r="K21" s="37">
        <v>0</v>
      </c>
      <c r="L21" s="56">
        <v>0</v>
      </c>
      <c r="M21" s="37">
        <v>85.999998000000005</v>
      </c>
      <c r="N21" s="37">
        <v>19.049593000000002</v>
      </c>
      <c r="O21" s="38">
        <v>0.217997</v>
      </c>
      <c r="P21" s="53">
        <f t="shared" si="0"/>
        <v>66.732408000000007</v>
      </c>
      <c r="Q21" s="57">
        <v>67.688210999999995</v>
      </c>
      <c r="R21" s="38">
        <v>12.861509</v>
      </c>
      <c r="S21" s="38">
        <v>0.217997</v>
      </c>
      <c r="T21" s="53">
        <f t="shared" si="1"/>
        <v>54.608705</v>
      </c>
      <c r="U21" s="5"/>
      <c r="V21" s="5"/>
      <c r="W21" s="5"/>
      <c r="X21" s="5"/>
      <c r="Y21" s="5"/>
    </row>
    <row r="22" spans="1:25" x14ac:dyDescent="0.45">
      <c r="A22" s="52"/>
      <c r="B22" s="37">
        <v>15</v>
      </c>
      <c r="C22" s="55">
        <v>756</v>
      </c>
      <c r="D22" s="37">
        <v>629</v>
      </c>
      <c r="E22" s="37">
        <v>103</v>
      </c>
      <c r="F22" s="37">
        <v>1</v>
      </c>
      <c r="G22" s="56">
        <v>21</v>
      </c>
      <c r="H22" s="55">
        <v>329.359871</v>
      </c>
      <c r="I22" s="37">
        <v>238.25706500000001</v>
      </c>
      <c r="J22" s="37">
        <v>73.464972000000003</v>
      </c>
      <c r="K22" s="37">
        <v>3.255814</v>
      </c>
      <c r="L22" s="56">
        <v>14.382021999999999</v>
      </c>
      <c r="M22" s="37">
        <v>299.99994500000003</v>
      </c>
      <c r="N22" s="37">
        <v>99.215416000000005</v>
      </c>
      <c r="O22" s="38">
        <v>3.552206</v>
      </c>
      <c r="P22" s="53">
        <f t="shared" si="0"/>
        <v>197.23232300000001</v>
      </c>
      <c r="Q22" s="57">
        <v>217.330423</v>
      </c>
      <c r="R22" s="38">
        <v>60.032516000000001</v>
      </c>
      <c r="S22" s="38">
        <v>2.2604950000000001</v>
      </c>
      <c r="T22" s="53">
        <f t="shared" si="1"/>
        <v>155.03741200000002</v>
      </c>
      <c r="U22" s="5"/>
      <c r="V22" s="5"/>
      <c r="W22" s="5"/>
      <c r="X22" s="5"/>
      <c r="Y22" s="5"/>
    </row>
    <row r="23" spans="1:25" x14ac:dyDescent="0.45">
      <c r="A23" s="54"/>
      <c r="B23" s="37">
        <v>19</v>
      </c>
      <c r="C23" s="55">
        <v>1033</v>
      </c>
      <c r="D23" s="37">
        <v>680</v>
      </c>
      <c r="E23" s="37">
        <v>283</v>
      </c>
      <c r="F23" s="37">
        <v>29</v>
      </c>
      <c r="G23" s="56">
        <v>26</v>
      </c>
      <c r="H23" s="55">
        <v>519.56000100000006</v>
      </c>
      <c r="I23" s="37">
        <v>202.458775</v>
      </c>
      <c r="J23" s="37">
        <v>208.55706599999999</v>
      </c>
      <c r="K23" s="37">
        <v>27.118645000000001</v>
      </c>
      <c r="L23" s="56">
        <v>72.295081999999994</v>
      </c>
      <c r="M23" s="37">
        <v>152.99998299999999</v>
      </c>
      <c r="N23" s="37">
        <v>50.599865999999999</v>
      </c>
      <c r="O23" s="38">
        <v>1.811625</v>
      </c>
      <c r="P23" s="53">
        <f t="shared" si="0"/>
        <v>100.58849199999999</v>
      </c>
      <c r="Q23" s="57">
        <v>110.83852400000001</v>
      </c>
      <c r="R23" s="38">
        <v>30.616585000000001</v>
      </c>
      <c r="S23" s="38">
        <v>1.152852</v>
      </c>
      <c r="T23" s="53">
        <f t="shared" si="1"/>
        <v>79.06908700000001</v>
      </c>
      <c r="U23" s="5"/>
      <c r="V23" s="5"/>
      <c r="W23" s="5"/>
      <c r="X23" s="5"/>
      <c r="Y23" s="5"/>
    </row>
    <row r="24" spans="1:25" x14ac:dyDescent="0.45">
      <c r="A24" s="54"/>
      <c r="B24" s="37">
        <v>18</v>
      </c>
      <c r="C24" s="55">
        <v>358</v>
      </c>
      <c r="D24" s="37">
        <v>86</v>
      </c>
      <c r="E24" s="37">
        <v>234</v>
      </c>
      <c r="F24" s="37">
        <v>7</v>
      </c>
      <c r="G24" s="56">
        <v>22</v>
      </c>
      <c r="H24" s="55">
        <v>275.53179999999998</v>
      </c>
      <c r="I24" s="37">
        <v>26.386806</v>
      </c>
      <c r="J24" s="37">
        <v>174.76310599999999</v>
      </c>
      <c r="K24" s="37">
        <v>10.169491000000001</v>
      </c>
      <c r="L24" s="56">
        <v>55.081969999999998</v>
      </c>
      <c r="M24" s="37">
        <v>116.00000799999999</v>
      </c>
      <c r="N24" s="37">
        <v>21.393709000000001</v>
      </c>
      <c r="O24" s="38">
        <v>1.3414010000000001</v>
      </c>
      <c r="P24" s="53">
        <f t="shared" si="0"/>
        <v>93.264897999999988</v>
      </c>
      <c r="Q24" s="57">
        <v>94.507626999999999</v>
      </c>
      <c r="R24" s="38">
        <v>14.891292</v>
      </c>
      <c r="S24" s="38">
        <v>1.1131740000000001</v>
      </c>
      <c r="T24" s="53">
        <f t="shared" si="1"/>
        <v>78.503160999999992</v>
      </c>
      <c r="U24" s="5"/>
      <c r="V24" s="5"/>
      <c r="W24" s="5"/>
      <c r="X24" s="5"/>
      <c r="Y24" s="5"/>
    </row>
    <row r="25" spans="1:25" x14ac:dyDescent="0.45">
      <c r="A25" s="54"/>
      <c r="B25" s="37">
        <v>20</v>
      </c>
      <c r="C25" s="55">
        <v>1229</v>
      </c>
      <c r="D25" s="37">
        <v>213</v>
      </c>
      <c r="E25" s="37">
        <v>926</v>
      </c>
      <c r="F25" s="37">
        <v>37</v>
      </c>
      <c r="G25" s="56">
        <v>32</v>
      </c>
      <c r="H25" s="55">
        <v>969.88505799999996</v>
      </c>
      <c r="I25" s="37">
        <v>66.206900000000005</v>
      </c>
      <c r="J25" s="37">
        <v>763.74368400000003</v>
      </c>
      <c r="K25" s="37">
        <v>47.457625999999998</v>
      </c>
      <c r="L25" s="56">
        <v>75.737705000000005</v>
      </c>
      <c r="M25" s="37">
        <v>606.999864</v>
      </c>
      <c r="N25" s="37">
        <v>134.55089899999999</v>
      </c>
      <c r="O25" s="38">
        <v>6.7356420000000004</v>
      </c>
      <c r="P25" s="53">
        <f t="shared" si="0"/>
        <v>465.71332300000006</v>
      </c>
      <c r="Q25" s="57">
        <v>483.54628300000002</v>
      </c>
      <c r="R25" s="38">
        <v>89.117884000000004</v>
      </c>
      <c r="S25" s="38">
        <v>5.5383170000000002</v>
      </c>
      <c r="T25" s="53">
        <f t="shared" si="1"/>
        <v>388.89008200000001</v>
      </c>
      <c r="U25" s="5"/>
      <c r="V25" s="5"/>
      <c r="W25" s="5"/>
      <c r="X25" s="5"/>
      <c r="Y25" s="5"/>
    </row>
    <row r="26" spans="1:25" x14ac:dyDescent="0.45">
      <c r="A26" s="52"/>
      <c r="B26" s="37">
        <v>21</v>
      </c>
      <c r="C26" s="55">
        <v>199</v>
      </c>
      <c r="D26" s="37">
        <v>31</v>
      </c>
      <c r="E26" s="37">
        <v>149</v>
      </c>
      <c r="F26" s="37">
        <v>10</v>
      </c>
      <c r="G26" s="56">
        <v>5</v>
      </c>
      <c r="H26" s="55">
        <v>149.983678</v>
      </c>
      <c r="I26" s="37">
        <v>11.034483</v>
      </c>
      <c r="J26" s="37">
        <v>123.589371</v>
      </c>
      <c r="K26" s="37">
        <v>8.474577</v>
      </c>
      <c r="L26" s="56">
        <v>6.8852450000000003</v>
      </c>
      <c r="M26" s="37">
        <v>131.00000900000001</v>
      </c>
      <c r="N26" s="37">
        <v>21.645223999999999</v>
      </c>
      <c r="O26" s="38">
        <v>1.403214</v>
      </c>
      <c r="P26" s="53">
        <f t="shared" si="0"/>
        <v>107.951571</v>
      </c>
      <c r="Q26" s="57">
        <v>109.25019899999999</v>
      </c>
      <c r="R26" s="38">
        <v>15.620265</v>
      </c>
      <c r="S26" s="38">
        <v>1.3029839999999999</v>
      </c>
      <c r="T26" s="53">
        <f t="shared" si="1"/>
        <v>92.326949999999997</v>
      </c>
      <c r="U26" s="5"/>
      <c r="V26" s="5"/>
      <c r="W26" s="5"/>
      <c r="X26" s="5"/>
      <c r="Y26" s="5"/>
    </row>
    <row r="27" spans="1:25" x14ac:dyDescent="0.45">
      <c r="A27" s="54"/>
      <c r="B27" s="37">
        <v>22</v>
      </c>
      <c r="C27" s="55">
        <v>813</v>
      </c>
      <c r="D27" s="37">
        <v>311</v>
      </c>
      <c r="E27" s="37">
        <v>458</v>
      </c>
      <c r="F27" s="37">
        <v>10</v>
      </c>
      <c r="G27" s="56">
        <v>22</v>
      </c>
      <c r="H27" s="55">
        <v>538.09743200000003</v>
      </c>
      <c r="I27" s="37">
        <v>203.69830400000001</v>
      </c>
      <c r="J27" s="37">
        <v>330.80433499999998</v>
      </c>
      <c r="K27" s="37">
        <v>1.6949149999999999</v>
      </c>
      <c r="L27" s="56">
        <v>1.030303</v>
      </c>
      <c r="M27" s="37">
        <v>498.99988100000002</v>
      </c>
      <c r="N27" s="37">
        <v>74.925602999999995</v>
      </c>
      <c r="O27" s="38">
        <v>5.7616519999999998</v>
      </c>
      <c r="P27" s="53">
        <f t="shared" si="0"/>
        <v>418.31262600000002</v>
      </c>
      <c r="Q27" s="57">
        <v>417.29991999999999</v>
      </c>
      <c r="R27" s="38">
        <v>56.714812999999999</v>
      </c>
      <c r="S27" s="38">
        <v>4.7100999999999997</v>
      </c>
      <c r="T27" s="53">
        <f t="shared" si="1"/>
        <v>355.87500699999998</v>
      </c>
      <c r="U27" s="5"/>
      <c r="V27" s="5"/>
      <c r="W27" s="5"/>
      <c r="X27" s="5"/>
      <c r="Y27" s="5"/>
    </row>
    <row r="28" spans="1:25" x14ac:dyDescent="0.45">
      <c r="A28" s="54"/>
      <c r="B28" s="37">
        <v>23</v>
      </c>
      <c r="C28" s="55">
        <v>339</v>
      </c>
      <c r="D28" s="37">
        <v>49</v>
      </c>
      <c r="E28" s="37">
        <v>271</v>
      </c>
      <c r="F28" s="37">
        <v>3</v>
      </c>
      <c r="G28" s="56">
        <v>15</v>
      </c>
      <c r="H28" s="55">
        <v>214.14045200000001</v>
      </c>
      <c r="I28" s="37">
        <v>36.690998999999998</v>
      </c>
      <c r="J28" s="37">
        <v>176.348005</v>
      </c>
      <c r="K28" s="37">
        <v>0</v>
      </c>
      <c r="L28" s="56">
        <v>0.66666700000000001</v>
      </c>
      <c r="M28" s="37">
        <v>214.00000600000001</v>
      </c>
      <c r="N28" s="37">
        <v>27.834869999999999</v>
      </c>
      <c r="O28" s="38">
        <v>2.7088610000000002</v>
      </c>
      <c r="P28" s="53">
        <f t="shared" si="0"/>
        <v>183.45627500000001</v>
      </c>
      <c r="Q28" s="57">
        <v>179.61831000000001</v>
      </c>
      <c r="R28" s="38">
        <v>22.731811</v>
      </c>
      <c r="S28" s="38">
        <v>1.8753649999999999</v>
      </c>
      <c r="T28" s="53">
        <f t="shared" si="1"/>
        <v>155.01113400000003</v>
      </c>
      <c r="U28" s="5"/>
      <c r="V28" s="5"/>
      <c r="W28" s="5"/>
      <c r="X28" s="5"/>
      <c r="Y28" s="5"/>
    </row>
    <row r="29" spans="1:25" x14ac:dyDescent="0.45">
      <c r="A29" s="54"/>
      <c r="B29" s="37">
        <v>24</v>
      </c>
      <c r="C29" s="55">
        <v>233</v>
      </c>
      <c r="D29" s="37">
        <v>14</v>
      </c>
      <c r="E29" s="37">
        <v>207</v>
      </c>
      <c r="F29" s="37">
        <v>9</v>
      </c>
      <c r="G29" s="56">
        <v>1</v>
      </c>
      <c r="H29" s="55">
        <v>145.39792399999999</v>
      </c>
      <c r="I29" s="37">
        <v>12.652068</v>
      </c>
      <c r="J29" s="37">
        <v>131.815674</v>
      </c>
      <c r="K29" s="37">
        <v>0</v>
      </c>
      <c r="L29" s="56">
        <v>6.0606E-2</v>
      </c>
      <c r="M29" s="37">
        <v>137.99998199999999</v>
      </c>
      <c r="N29" s="37">
        <v>17.949586</v>
      </c>
      <c r="O29" s="38">
        <v>1.7468349999999999</v>
      </c>
      <c r="P29" s="53">
        <f t="shared" si="0"/>
        <v>118.30356099999999</v>
      </c>
      <c r="Q29" s="57">
        <v>115.82861200000001</v>
      </c>
      <c r="R29" s="38">
        <v>14.658829000000001</v>
      </c>
      <c r="S29" s="38">
        <v>1.2093469999999999</v>
      </c>
      <c r="T29" s="53">
        <f t="shared" si="1"/>
        <v>99.960436000000016</v>
      </c>
      <c r="U29" s="5"/>
      <c r="V29" s="5"/>
      <c r="W29" s="5"/>
      <c r="X29" s="5"/>
      <c r="Y29" s="5"/>
    </row>
    <row r="30" spans="1:25" x14ac:dyDescent="0.45">
      <c r="A30" s="52"/>
      <c r="B30" s="37">
        <v>25</v>
      </c>
      <c r="C30" s="55">
        <v>351</v>
      </c>
      <c r="D30" s="37">
        <v>101</v>
      </c>
      <c r="E30" s="37">
        <v>237</v>
      </c>
      <c r="F30" s="37">
        <v>7</v>
      </c>
      <c r="G30" s="56">
        <v>3</v>
      </c>
      <c r="H30" s="55">
        <v>240.678</v>
      </c>
      <c r="I30" s="37">
        <v>67.051730000000006</v>
      </c>
      <c r="J30" s="37">
        <v>167.49013500000001</v>
      </c>
      <c r="K30" s="37">
        <v>5.084746</v>
      </c>
      <c r="L30" s="56">
        <v>0.18181800000000001</v>
      </c>
      <c r="M30" s="37">
        <v>199.00000399999999</v>
      </c>
      <c r="N30" s="37">
        <v>32.880910999999998</v>
      </c>
      <c r="O30" s="38">
        <v>2.131599</v>
      </c>
      <c r="P30" s="53">
        <f t="shared" si="0"/>
        <v>163.987494</v>
      </c>
      <c r="Q30" s="57">
        <v>165.960217</v>
      </c>
      <c r="R30" s="38">
        <v>23.728491999999999</v>
      </c>
      <c r="S30" s="38">
        <v>1.9793419999999999</v>
      </c>
      <c r="T30" s="53">
        <f t="shared" si="1"/>
        <v>140.25238300000001</v>
      </c>
      <c r="U30" s="5"/>
      <c r="V30" s="5"/>
      <c r="W30" s="5"/>
      <c r="X30" s="5"/>
      <c r="Y30" s="5"/>
    </row>
    <row r="31" spans="1:25" x14ac:dyDescent="0.45">
      <c r="A31" s="54"/>
      <c r="B31" s="37">
        <v>26</v>
      </c>
      <c r="C31" s="55">
        <v>474</v>
      </c>
      <c r="D31" s="37">
        <v>118</v>
      </c>
      <c r="E31" s="37">
        <v>288</v>
      </c>
      <c r="F31" s="37">
        <v>11</v>
      </c>
      <c r="G31" s="56">
        <v>34</v>
      </c>
      <c r="H31" s="55">
        <v>323.31770799999998</v>
      </c>
      <c r="I31" s="37">
        <v>112.603409</v>
      </c>
      <c r="J31" s="37">
        <v>207.52062799999999</v>
      </c>
      <c r="K31" s="37">
        <v>0</v>
      </c>
      <c r="L31" s="56">
        <v>1.4545459999999999</v>
      </c>
      <c r="M31" s="37">
        <v>291.99990200000002</v>
      </c>
      <c r="N31" s="37">
        <v>48.247349999999997</v>
      </c>
      <c r="O31" s="38">
        <v>3.1277720000000002</v>
      </c>
      <c r="P31" s="53">
        <f t="shared" si="0"/>
        <v>240.62478000000004</v>
      </c>
      <c r="Q31" s="57">
        <v>243.519429</v>
      </c>
      <c r="R31" s="38">
        <v>34.817675000000001</v>
      </c>
      <c r="S31" s="38">
        <v>2.9043600000000001</v>
      </c>
      <c r="T31" s="53">
        <f t="shared" si="1"/>
        <v>205.797394</v>
      </c>
      <c r="U31" s="5"/>
      <c r="V31" s="5"/>
      <c r="W31" s="5"/>
      <c r="X31" s="5"/>
      <c r="Y31" s="5"/>
    </row>
    <row r="32" spans="1:25" x14ac:dyDescent="0.45">
      <c r="A32" s="54"/>
      <c r="B32" s="37">
        <v>27</v>
      </c>
      <c r="C32" s="55">
        <v>501</v>
      </c>
      <c r="D32" s="37">
        <v>76</v>
      </c>
      <c r="E32" s="37">
        <v>394</v>
      </c>
      <c r="F32" s="37">
        <v>11</v>
      </c>
      <c r="G32" s="56">
        <v>9</v>
      </c>
      <c r="H32" s="55">
        <v>329.43826300000001</v>
      </c>
      <c r="I32" s="37">
        <v>58.199514000000001</v>
      </c>
      <c r="J32" s="37">
        <v>268.08459900000003</v>
      </c>
      <c r="K32" s="37">
        <v>0</v>
      </c>
      <c r="L32" s="56">
        <v>0.54545500000000002</v>
      </c>
      <c r="M32" s="37">
        <v>327.99998399999998</v>
      </c>
      <c r="N32" s="37">
        <v>42.662788999999997</v>
      </c>
      <c r="O32" s="38">
        <v>4.1518990000000002</v>
      </c>
      <c r="P32" s="53">
        <f t="shared" si="0"/>
        <v>281.18529599999999</v>
      </c>
      <c r="Q32" s="57">
        <v>275.30281000000002</v>
      </c>
      <c r="R32" s="38">
        <v>34.841276999999998</v>
      </c>
      <c r="S32" s="38">
        <v>2.8743910000000001</v>
      </c>
      <c r="T32" s="53">
        <f t="shared" si="1"/>
        <v>237.58714200000003</v>
      </c>
      <c r="U32" s="5"/>
      <c r="V32" s="5"/>
      <c r="W32" s="5"/>
      <c r="X32" s="5"/>
      <c r="Y32" s="5"/>
    </row>
    <row r="33" spans="1:25" x14ac:dyDescent="0.45">
      <c r="A33" s="54"/>
      <c r="B33" s="37">
        <v>28</v>
      </c>
      <c r="C33" s="55">
        <v>21</v>
      </c>
      <c r="D33" s="37">
        <v>7</v>
      </c>
      <c r="E33" s="37">
        <v>12</v>
      </c>
      <c r="F33" s="37">
        <v>1</v>
      </c>
      <c r="G33" s="56">
        <v>0</v>
      </c>
      <c r="H33" s="55">
        <v>16.755458000000001</v>
      </c>
      <c r="I33" s="37">
        <v>3.1835209999999998</v>
      </c>
      <c r="J33" s="37">
        <v>11.743638000000001</v>
      </c>
      <c r="K33" s="37">
        <v>0.88235300000000005</v>
      </c>
      <c r="L33" s="56">
        <v>0</v>
      </c>
      <c r="M33" s="37">
        <v>19.000003</v>
      </c>
      <c r="N33" s="37">
        <v>2.4713210000000001</v>
      </c>
      <c r="O33" s="38">
        <v>0.240506</v>
      </c>
      <c r="P33" s="53">
        <f t="shared" si="0"/>
        <v>16.288176</v>
      </c>
      <c r="Q33" s="57">
        <v>15.947422</v>
      </c>
      <c r="R33" s="38">
        <v>2.0182449999999998</v>
      </c>
      <c r="S33" s="38">
        <v>0.16650400000000001</v>
      </c>
      <c r="T33" s="53">
        <f t="shared" si="1"/>
        <v>13.762672999999999</v>
      </c>
      <c r="U33" s="5"/>
      <c r="V33" s="5"/>
      <c r="W33" s="5"/>
      <c r="X33" s="5"/>
      <c r="Y33" s="5"/>
    </row>
    <row r="34" spans="1:25" x14ac:dyDescent="0.45">
      <c r="A34" s="52"/>
      <c r="B34" s="37">
        <v>29</v>
      </c>
      <c r="C34" s="55">
        <v>201</v>
      </c>
      <c r="D34" s="37">
        <v>56</v>
      </c>
      <c r="E34" s="37">
        <v>134</v>
      </c>
      <c r="F34" s="37">
        <v>2</v>
      </c>
      <c r="G34" s="56">
        <v>1</v>
      </c>
      <c r="H34" s="55">
        <v>132.96968899999999</v>
      </c>
      <c r="I34" s="37">
        <v>43.017031000000003</v>
      </c>
      <c r="J34" s="37">
        <v>87.283355999999998</v>
      </c>
      <c r="K34" s="37">
        <v>0</v>
      </c>
      <c r="L34" s="56">
        <v>6.0606E-2</v>
      </c>
      <c r="M34" s="37">
        <v>114.00000900000001</v>
      </c>
      <c r="N34" s="37">
        <v>14.827921999999999</v>
      </c>
      <c r="O34" s="38">
        <v>1.443038</v>
      </c>
      <c r="P34" s="53">
        <f t="shared" si="0"/>
        <v>97.729049000000003</v>
      </c>
      <c r="Q34" s="57">
        <v>95.684526000000005</v>
      </c>
      <c r="R34" s="38">
        <v>12.10947</v>
      </c>
      <c r="S34" s="38">
        <v>0.99902599999999997</v>
      </c>
      <c r="T34" s="53">
        <f t="shared" si="1"/>
        <v>82.576030000000003</v>
      </c>
      <c r="U34" s="5"/>
      <c r="V34" s="5"/>
      <c r="W34" s="5"/>
      <c r="X34" s="5"/>
      <c r="Y34" s="5"/>
    </row>
    <row r="35" spans="1:25" x14ac:dyDescent="0.45">
      <c r="A35" s="54"/>
      <c r="B35" s="37">
        <v>30</v>
      </c>
      <c r="C35" s="55">
        <v>7</v>
      </c>
      <c r="D35" s="37">
        <v>2</v>
      </c>
      <c r="E35" s="37">
        <v>4</v>
      </c>
      <c r="F35" s="37">
        <v>0</v>
      </c>
      <c r="G35" s="56">
        <v>0</v>
      </c>
      <c r="H35" s="55">
        <v>2.2138239999999998</v>
      </c>
      <c r="I35" s="37">
        <v>0.84745800000000004</v>
      </c>
      <c r="J35" s="37">
        <v>1.366366</v>
      </c>
      <c r="K35" s="37">
        <v>0</v>
      </c>
      <c r="L35" s="56">
        <v>0</v>
      </c>
      <c r="M35" s="37">
        <v>1.9999990000000001</v>
      </c>
      <c r="N35" s="37">
        <v>0.30370799999999998</v>
      </c>
      <c r="O35" s="38">
        <v>3.3821999999999998E-2</v>
      </c>
      <c r="P35" s="53">
        <f t="shared" si="0"/>
        <v>1.662469</v>
      </c>
      <c r="Q35" s="57">
        <v>1.5670790000000001</v>
      </c>
      <c r="R35" s="38">
        <v>0.20832899999999999</v>
      </c>
      <c r="S35" s="38">
        <v>2.2547999999999999E-2</v>
      </c>
      <c r="T35" s="53">
        <f t="shared" si="1"/>
        <v>1.3362020000000001</v>
      </c>
      <c r="U35" s="5"/>
      <c r="V35" s="5"/>
      <c r="W35" s="5"/>
      <c r="X35" s="5"/>
      <c r="Y35" s="5"/>
    </row>
    <row r="36" spans="1:25" x14ac:dyDescent="0.45">
      <c r="A36" s="54"/>
      <c r="B36" s="37">
        <v>31</v>
      </c>
      <c r="C36" s="55">
        <v>707</v>
      </c>
      <c r="D36" s="37">
        <v>403</v>
      </c>
      <c r="E36" s="37">
        <v>267</v>
      </c>
      <c r="F36" s="37">
        <v>15</v>
      </c>
      <c r="G36" s="56">
        <v>4</v>
      </c>
      <c r="H36" s="55">
        <v>338.99838699999998</v>
      </c>
      <c r="I36" s="37">
        <v>120.07764</v>
      </c>
      <c r="J36" s="37">
        <v>178.610286</v>
      </c>
      <c r="K36" s="37">
        <v>33.055556000000003</v>
      </c>
      <c r="L36" s="56">
        <v>6.6666670000000003</v>
      </c>
      <c r="M36" s="37">
        <v>199.99999700000001</v>
      </c>
      <c r="N36" s="37">
        <v>30.370809000000001</v>
      </c>
      <c r="O36" s="38">
        <v>3.3821870000000001</v>
      </c>
      <c r="P36" s="53">
        <f t="shared" si="0"/>
        <v>166.24700100000001</v>
      </c>
      <c r="Q36" s="57">
        <v>156.70800199999999</v>
      </c>
      <c r="R36" s="38">
        <v>20.832868999999999</v>
      </c>
      <c r="S36" s="38">
        <v>2.254791</v>
      </c>
      <c r="T36" s="53">
        <f t="shared" si="1"/>
        <v>133.62034199999999</v>
      </c>
      <c r="U36" s="5"/>
      <c r="V36" s="5"/>
      <c r="W36" s="5"/>
      <c r="X36" s="5"/>
      <c r="Y36" s="5"/>
    </row>
    <row r="37" spans="1:25" x14ac:dyDescent="0.45">
      <c r="A37" s="54"/>
      <c r="B37" s="37">
        <v>32</v>
      </c>
      <c r="C37" s="55">
        <v>5</v>
      </c>
      <c r="D37" s="37">
        <v>5</v>
      </c>
      <c r="E37" s="37">
        <v>0</v>
      </c>
      <c r="F37" s="37">
        <v>0</v>
      </c>
      <c r="G37" s="56">
        <v>0</v>
      </c>
      <c r="H37" s="55">
        <v>1.8456379999999999</v>
      </c>
      <c r="I37" s="37">
        <v>1.8456379999999999</v>
      </c>
      <c r="J37" s="37">
        <v>0</v>
      </c>
      <c r="K37" s="37">
        <v>0</v>
      </c>
      <c r="L37" s="56">
        <v>0</v>
      </c>
      <c r="M37" s="37">
        <v>4.9999799999999999</v>
      </c>
      <c r="N37" s="37">
        <v>0.800512</v>
      </c>
      <c r="O37" s="38">
        <v>4.3081000000000001E-2</v>
      </c>
      <c r="P37" s="53">
        <f t="shared" si="0"/>
        <v>4.1563869999999996</v>
      </c>
      <c r="Q37" s="57">
        <v>3.9226200000000002</v>
      </c>
      <c r="R37" s="38">
        <v>0.54227999999999998</v>
      </c>
      <c r="S37" s="38">
        <v>2.6252000000000001E-2</v>
      </c>
      <c r="T37" s="53">
        <f t="shared" si="1"/>
        <v>3.3540880000000004</v>
      </c>
      <c r="U37" s="5"/>
      <c r="V37" s="5"/>
      <c r="W37" s="5"/>
      <c r="X37" s="5"/>
      <c r="Y37" s="5"/>
    </row>
    <row r="38" spans="1:25" x14ac:dyDescent="0.45">
      <c r="A38" s="52"/>
      <c r="B38" s="37">
        <v>33</v>
      </c>
      <c r="C38" s="55">
        <v>66</v>
      </c>
      <c r="D38" s="37">
        <v>21</v>
      </c>
      <c r="E38" s="37">
        <v>38</v>
      </c>
      <c r="F38" s="37">
        <v>0</v>
      </c>
      <c r="G38" s="56">
        <v>0</v>
      </c>
      <c r="H38" s="55">
        <v>30.134878</v>
      </c>
      <c r="I38" s="37">
        <v>10.198675</v>
      </c>
      <c r="J38" s="37">
        <v>19.936202999999999</v>
      </c>
      <c r="K38" s="37">
        <v>0</v>
      </c>
      <c r="L38" s="56">
        <v>0</v>
      </c>
      <c r="M38" s="37">
        <v>36.000003999999997</v>
      </c>
      <c r="N38" s="37">
        <v>7.940823</v>
      </c>
      <c r="O38" s="38">
        <v>0.25872699999999998</v>
      </c>
      <c r="P38" s="53">
        <f t="shared" si="0"/>
        <v>27.800453999999995</v>
      </c>
      <c r="Q38" s="57">
        <v>27.942508</v>
      </c>
      <c r="R38" s="38">
        <v>5.4721729999999997</v>
      </c>
      <c r="S38" s="38">
        <v>0.22176599999999999</v>
      </c>
      <c r="T38" s="53">
        <f t="shared" si="1"/>
        <v>22.248569</v>
      </c>
      <c r="U38" s="5"/>
      <c r="V38" s="5"/>
      <c r="W38" s="5"/>
      <c r="X38" s="5"/>
      <c r="Y38" s="5"/>
    </row>
    <row r="39" spans="1:25" x14ac:dyDescent="0.45">
      <c r="A39" s="54"/>
      <c r="B39" s="37">
        <v>34</v>
      </c>
      <c r="C39" s="55">
        <v>208</v>
      </c>
      <c r="D39" s="37">
        <v>125</v>
      </c>
      <c r="E39" s="37">
        <v>73</v>
      </c>
      <c r="F39" s="37">
        <v>3</v>
      </c>
      <c r="G39" s="56">
        <v>1</v>
      </c>
      <c r="H39" s="55">
        <v>123.882378</v>
      </c>
      <c r="I39" s="37">
        <v>72.317881999999997</v>
      </c>
      <c r="J39" s="37">
        <v>46.251995999999998</v>
      </c>
      <c r="K39" s="37">
        <v>5</v>
      </c>
      <c r="L39" s="56">
        <v>0.3125</v>
      </c>
      <c r="M39" s="37">
        <v>133.999921</v>
      </c>
      <c r="N39" s="37">
        <v>27.182062999999999</v>
      </c>
      <c r="O39" s="38">
        <v>2.2609659999999998</v>
      </c>
      <c r="P39" s="53">
        <f t="shared" si="0"/>
        <v>104.556892</v>
      </c>
      <c r="Q39" s="57">
        <v>107.169791</v>
      </c>
      <c r="R39" s="38">
        <v>19.463698999999998</v>
      </c>
      <c r="S39" s="38">
        <v>2.2609659999999998</v>
      </c>
      <c r="T39" s="53">
        <f t="shared" si="1"/>
        <v>85.445126000000016</v>
      </c>
      <c r="U39" s="5"/>
      <c r="V39" s="5"/>
      <c r="W39" s="5"/>
      <c r="X39" s="5"/>
      <c r="Y39" s="5"/>
    </row>
    <row r="40" spans="1:25" x14ac:dyDescent="0.45">
      <c r="A40" s="54"/>
      <c r="B40" s="37">
        <v>35</v>
      </c>
      <c r="C40" s="55">
        <v>444</v>
      </c>
      <c r="D40" s="37">
        <v>144</v>
      </c>
      <c r="E40" s="37">
        <v>277</v>
      </c>
      <c r="F40" s="37">
        <v>13</v>
      </c>
      <c r="G40" s="56">
        <v>1</v>
      </c>
      <c r="H40" s="55">
        <v>430.25581899999997</v>
      </c>
      <c r="I40" s="37">
        <v>96.487802000000002</v>
      </c>
      <c r="J40" s="37">
        <v>326.58620200000001</v>
      </c>
      <c r="K40" s="37">
        <v>7</v>
      </c>
      <c r="L40" s="56">
        <v>0.18181800000000001</v>
      </c>
      <c r="M40" s="37">
        <v>269.00000199999999</v>
      </c>
      <c r="N40" s="37">
        <v>59.335588000000001</v>
      </c>
      <c r="O40" s="38">
        <v>1.933265</v>
      </c>
      <c r="P40" s="53">
        <f t="shared" si="0"/>
        <v>207.73114899999999</v>
      </c>
      <c r="Q40" s="57">
        <v>208.792609</v>
      </c>
      <c r="R40" s="38">
        <v>40.889291</v>
      </c>
      <c r="S40" s="38">
        <v>1.657084</v>
      </c>
      <c r="T40" s="53">
        <f t="shared" si="1"/>
        <v>166.24623400000002</v>
      </c>
      <c r="U40" s="5"/>
      <c r="V40" s="5"/>
      <c r="W40" s="5"/>
      <c r="X40" s="5"/>
      <c r="Y40" s="5"/>
    </row>
    <row r="41" spans="1:25" x14ac:dyDescent="0.45">
      <c r="A41" s="54"/>
      <c r="B41" s="37">
        <v>36</v>
      </c>
      <c r="C41" s="55">
        <v>591</v>
      </c>
      <c r="D41" s="37">
        <v>117</v>
      </c>
      <c r="E41" s="37">
        <v>438</v>
      </c>
      <c r="F41" s="37">
        <v>6</v>
      </c>
      <c r="G41" s="56">
        <v>25</v>
      </c>
      <c r="H41" s="55">
        <v>367.36224600000003</v>
      </c>
      <c r="I41" s="37">
        <v>72.317882999999995</v>
      </c>
      <c r="J41" s="37">
        <v>279.10685799999999</v>
      </c>
      <c r="K41" s="37">
        <v>10</v>
      </c>
      <c r="L41" s="56">
        <v>5.9375</v>
      </c>
      <c r="M41" s="37">
        <v>386.99995200000001</v>
      </c>
      <c r="N41" s="37">
        <v>80.595249999999993</v>
      </c>
      <c r="O41" s="38">
        <v>5.3868559999999999</v>
      </c>
      <c r="P41" s="53">
        <f t="shared" si="0"/>
        <v>301.01784600000002</v>
      </c>
      <c r="Q41" s="57">
        <v>306.728767</v>
      </c>
      <c r="R41" s="38">
        <v>57.009231999999997</v>
      </c>
      <c r="S41" s="38">
        <v>5.2657059999999998</v>
      </c>
      <c r="T41" s="53">
        <f t="shared" si="1"/>
        <v>244.45382900000001</v>
      </c>
      <c r="U41" s="5"/>
      <c r="V41" s="5"/>
      <c r="W41" s="5"/>
      <c r="X41" s="5"/>
      <c r="Y41" s="5"/>
    </row>
    <row r="42" spans="1:25" x14ac:dyDescent="0.45">
      <c r="A42" s="52"/>
      <c r="B42" s="37">
        <v>37</v>
      </c>
      <c r="C42" s="55">
        <v>517</v>
      </c>
      <c r="D42" s="37">
        <v>220</v>
      </c>
      <c r="E42" s="37">
        <v>264</v>
      </c>
      <c r="F42" s="37">
        <v>9</v>
      </c>
      <c r="G42" s="56">
        <v>18</v>
      </c>
      <c r="H42" s="55">
        <v>293.62051700000001</v>
      </c>
      <c r="I42" s="37">
        <v>125.16556</v>
      </c>
      <c r="J42" s="37">
        <v>154.70494600000001</v>
      </c>
      <c r="K42" s="37">
        <v>10.000000999999999</v>
      </c>
      <c r="L42" s="56">
        <v>3.75</v>
      </c>
      <c r="M42" s="37">
        <v>172.99996899999999</v>
      </c>
      <c r="N42" s="37">
        <v>35.093274000000001</v>
      </c>
      <c r="O42" s="38">
        <v>2.9190100000000001</v>
      </c>
      <c r="P42" s="53">
        <f t="shared" si="0"/>
        <v>134.987685</v>
      </c>
      <c r="Q42" s="57">
        <v>138.36105499999999</v>
      </c>
      <c r="R42" s="38">
        <v>25.128518</v>
      </c>
      <c r="S42" s="38">
        <v>2.9190100000000001</v>
      </c>
      <c r="T42" s="53">
        <f t="shared" si="1"/>
        <v>110.31352699999999</v>
      </c>
      <c r="U42" s="5"/>
      <c r="V42" s="5"/>
      <c r="W42" s="5"/>
      <c r="X42" s="5"/>
      <c r="Y42" s="5"/>
    </row>
    <row r="43" spans="1:25" x14ac:dyDescent="0.45">
      <c r="A43" s="54"/>
      <c r="B43" s="37">
        <v>38</v>
      </c>
      <c r="C43" s="55">
        <v>231</v>
      </c>
      <c r="D43" s="37">
        <v>31</v>
      </c>
      <c r="E43" s="37">
        <v>187</v>
      </c>
      <c r="F43" s="37">
        <v>0</v>
      </c>
      <c r="G43" s="56">
        <v>6</v>
      </c>
      <c r="H43" s="55">
        <v>247.62214299999999</v>
      </c>
      <c r="I43" s="37">
        <v>29.170732000000001</v>
      </c>
      <c r="J43" s="37">
        <v>217.72413499999999</v>
      </c>
      <c r="K43" s="37">
        <v>0</v>
      </c>
      <c r="L43" s="56">
        <v>0.72727299999999995</v>
      </c>
      <c r="M43" s="37">
        <v>162.00000700000001</v>
      </c>
      <c r="N43" s="37">
        <v>33.092368999999998</v>
      </c>
      <c r="O43" s="38">
        <v>2.6074899999999999</v>
      </c>
      <c r="P43" s="53">
        <f t="shared" si="0"/>
        <v>126.30014800000002</v>
      </c>
      <c r="Q43" s="57">
        <v>129.256834</v>
      </c>
      <c r="R43" s="38">
        <v>23.618548000000001</v>
      </c>
      <c r="S43" s="38">
        <v>2.5941429999999999</v>
      </c>
      <c r="T43" s="53">
        <f t="shared" si="1"/>
        <v>103.04414299999999</v>
      </c>
      <c r="U43" s="5"/>
      <c r="V43" s="5"/>
      <c r="W43" s="5"/>
      <c r="X43" s="5"/>
      <c r="Y43" s="5"/>
    </row>
    <row r="44" spans="1:25" x14ac:dyDescent="0.45">
      <c r="A44" s="54"/>
      <c r="B44" s="37">
        <v>39</v>
      </c>
      <c r="C44" s="55">
        <v>239</v>
      </c>
      <c r="D44" s="37">
        <v>104</v>
      </c>
      <c r="E44" s="37">
        <v>120</v>
      </c>
      <c r="F44" s="37">
        <v>5</v>
      </c>
      <c r="G44" s="56">
        <v>8</v>
      </c>
      <c r="H44" s="55">
        <v>220.15315200000001</v>
      </c>
      <c r="I44" s="37">
        <v>70.682928000000004</v>
      </c>
      <c r="J44" s="37">
        <v>141.37931599999999</v>
      </c>
      <c r="K44" s="37">
        <v>7</v>
      </c>
      <c r="L44" s="56">
        <v>1.0909089999999999</v>
      </c>
      <c r="M44" s="37">
        <v>138.99992399999999</v>
      </c>
      <c r="N44" s="37">
        <v>28.19632</v>
      </c>
      <c r="O44" s="38">
        <v>2.3453309999999998</v>
      </c>
      <c r="P44" s="53">
        <f t="shared" si="0"/>
        <v>108.45827299999999</v>
      </c>
      <c r="Q44" s="57">
        <v>111.168668</v>
      </c>
      <c r="R44" s="38">
        <v>20.189958000000001</v>
      </c>
      <c r="S44" s="38">
        <v>2.3453309999999998</v>
      </c>
      <c r="T44" s="53">
        <f t="shared" si="1"/>
        <v>88.633378999999991</v>
      </c>
      <c r="U44" s="5"/>
      <c r="V44" s="5"/>
      <c r="W44" s="5"/>
      <c r="X44" s="5"/>
      <c r="Y44" s="5"/>
    </row>
    <row r="45" spans="1:25" x14ac:dyDescent="0.45">
      <c r="A45" s="54"/>
      <c r="B45" s="37">
        <v>40</v>
      </c>
      <c r="C45" s="55">
        <v>52</v>
      </c>
      <c r="D45" s="37">
        <v>22</v>
      </c>
      <c r="E45" s="37">
        <v>28</v>
      </c>
      <c r="F45" s="37">
        <v>0</v>
      </c>
      <c r="G45" s="56">
        <v>0</v>
      </c>
      <c r="H45" s="55">
        <v>43.983176999999998</v>
      </c>
      <c r="I45" s="37">
        <v>15.707317</v>
      </c>
      <c r="J45" s="37">
        <v>28.275862</v>
      </c>
      <c r="K45" s="37">
        <v>0</v>
      </c>
      <c r="L45" s="56">
        <v>0</v>
      </c>
      <c r="M45" s="37">
        <v>24.999995999999999</v>
      </c>
      <c r="N45" s="37">
        <v>5.0712820000000001</v>
      </c>
      <c r="O45" s="38">
        <v>0.42182199999999997</v>
      </c>
      <c r="P45" s="53">
        <f t="shared" si="0"/>
        <v>19.506892000000001</v>
      </c>
      <c r="Q45" s="57">
        <v>19.994371999999998</v>
      </c>
      <c r="R45" s="38">
        <v>3.6312890000000002</v>
      </c>
      <c r="S45" s="38">
        <v>0.42182199999999997</v>
      </c>
      <c r="T45" s="53">
        <f t="shared" si="1"/>
        <v>15.941260999999999</v>
      </c>
      <c r="U45" s="5"/>
      <c r="V45" s="5"/>
      <c r="W45" s="5"/>
      <c r="X45" s="5"/>
      <c r="Y45" s="5"/>
    </row>
    <row r="46" spans="1:25" x14ac:dyDescent="0.45">
      <c r="A46" s="52"/>
      <c r="B46" s="37">
        <v>41</v>
      </c>
      <c r="C46" s="55">
        <v>442</v>
      </c>
      <c r="D46" s="37">
        <v>171</v>
      </c>
      <c r="E46" s="37">
        <v>242</v>
      </c>
      <c r="F46" s="37">
        <v>10</v>
      </c>
      <c r="G46" s="56">
        <v>7</v>
      </c>
      <c r="H46" s="55">
        <v>403.17671100000001</v>
      </c>
      <c r="I46" s="37">
        <v>122.292688</v>
      </c>
      <c r="J46" s="37">
        <v>265.79310299999997</v>
      </c>
      <c r="K46" s="37">
        <v>14</v>
      </c>
      <c r="L46" s="56">
        <v>1.0909089999999999</v>
      </c>
      <c r="M46" s="37">
        <v>215.99992</v>
      </c>
      <c r="N46" s="37">
        <v>43.722734000000003</v>
      </c>
      <c r="O46" s="38">
        <v>1.5624</v>
      </c>
      <c r="P46" s="53">
        <f t="shared" si="0"/>
        <v>170.714786</v>
      </c>
      <c r="Q46" s="57">
        <v>171.823455</v>
      </c>
      <c r="R46" s="38">
        <v>30.353346999999999</v>
      </c>
      <c r="S46" s="38">
        <v>1.2290490000000001</v>
      </c>
      <c r="T46" s="53">
        <f t="shared" si="1"/>
        <v>140.24105899999998</v>
      </c>
      <c r="U46" s="5"/>
      <c r="V46" s="5"/>
      <c r="W46" s="5"/>
      <c r="X46" s="5"/>
      <c r="Y46" s="5"/>
    </row>
    <row r="47" spans="1:25" x14ac:dyDescent="0.45">
      <c r="A47" s="54"/>
      <c r="B47" s="37">
        <v>42</v>
      </c>
      <c r="C47" s="55">
        <v>406</v>
      </c>
      <c r="D47" s="37">
        <v>166</v>
      </c>
      <c r="E47" s="37">
        <v>222</v>
      </c>
      <c r="F47" s="37">
        <v>6</v>
      </c>
      <c r="G47" s="56">
        <v>8</v>
      </c>
      <c r="H47" s="55">
        <v>383.80902400000002</v>
      </c>
      <c r="I47" s="37">
        <v>125.658536</v>
      </c>
      <c r="J47" s="37">
        <v>250.241388</v>
      </c>
      <c r="K47" s="37">
        <v>7</v>
      </c>
      <c r="L47" s="56">
        <v>0.90909099999999998</v>
      </c>
      <c r="M47" s="37">
        <v>231</v>
      </c>
      <c r="N47" s="37">
        <v>36.340322</v>
      </c>
      <c r="O47" s="38">
        <v>1.6975690000000001</v>
      </c>
      <c r="P47" s="53">
        <f t="shared" si="0"/>
        <v>192.962109</v>
      </c>
      <c r="Q47" s="57">
        <v>194.82871700000001</v>
      </c>
      <c r="R47" s="38">
        <v>25.874309</v>
      </c>
      <c r="S47" s="38">
        <v>1.0446580000000001</v>
      </c>
      <c r="T47" s="53">
        <f t="shared" si="1"/>
        <v>167.90975</v>
      </c>
      <c r="U47" s="5"/>
      <c r="V47" s="5"/>
      <c r="W47" s="5"/>
      <c r="X47" s="5"/>
      <c r="Y47" s="5"/>
    </row>
    <row r="48" spans="1:25" x14ac:dyDescent="0.45">
      <c r="A48" s="54"/>
      <c r="B48" s="37">
        <v>43</v>
      </c>
      <c r="C48" s="55">
        <v>623</v>
      </c>
      <c r="D48" s="37">
        <v>218</v>
      </c>
      <c r="E48" s="37">
        <v>352</v>
      </c>
      <c r="F48" s="37">
        <v>21</v>
      </c>
      <c r="G48" s="56">
        <v>14</v>
      </c>
      <c r="H48" s="55">
        <v>296.26207799999997</v>
      </c>
      <c r="I48" s="37">
        <v>60.189576000000002</v>
      </c>
      <c r="J48" s="37">
        <v>219.83720700000001</v>
      </c>
      <c r="K48" s="37">
        <v>8</v>
      </c>
      <c r="L48" s="56">
        <v>8.2352950000000007</v>
      </c>
      <c r="M48" s="37">
        <v>336.99999800000001</v>
      </c>
      <c r="N48" s="37">
        <v>57.001409000000002</v>
      </c>
      <c r="O48" s="38">
        <v>2.4663390000000001</v>
      </c>
      <c r="P48" s="53">
        <f t="shared" si="0"/>
        <v>277.53224999999998</v>
      </c>
      <c r="Q48" s="57">
        <v>279.99491699999999</v>
      </c>
      <c r="R48" s="38">
        <v>40.267040999999999</v>
      </c>
      <c r="S48" s="38">
        <v>1.627208</v>
      </c>
      <c r="T48" s="53">
        <f t="shared" si="1"/>
        <v>238.10066799999998</v>
      </c>
      <c r="U48" s="5"/>
      <c r="V48" s="5"/>
      <c r="W48" s="5"/>
      <c r="X48" s="5"/>
      <c r="Y48" s="5"/>
    </row>
    <row r="49" spans="1:25" x14ac:dyDescent="0.45">
      <c r="A49" s="54"/>
      <c r="B49" s="37">
        <v>44</v>
      </c>
      <c r="C49" s="55">
        <v>340</v>
      </c>
      <c r="D49" s="37">
        <v>126</v>
      </c>
      <c r="E49" s="37">
        <v>201</v>
      </c>
      <c r="F49" s="37">
        <v>4</v>
      </c>
      <c r="G49" s="56">
        <v>3</v>
      </c>
      <c r="H49" s="55">
        <v>168.73792599999999</v>
      </c>
      <c r="I49" s="37">
        <v>39.810426999999997</v>
      </c>
      <c r="J49" s="37">
        <v>125.162796</v>
      </c>
      <c r="K49" s="37">
        <v>2</v>
      </c>
      <c r="L49" s="56">
        <v>1.7647060000000001</v>
      </c>
      <c r="M49" s="37">
        <v>149.00000700000001</v>
      </c>
      <c r="N49" s="37">
        <v>32.866182000000002</v>
      </c>
      <c r="O49" s="38">
        <v>1.0708420000000001</v>
      </c>
      <c r="P49" s="53">
        <f t="shared" si="0"/>
        <v>115.062983</v>
      </c>
      <c r="Q49" s="57">
        <v>115.65093</v>
      </c>
      <c r="R49" s="38">
        <v>22.648716</v>
      </c>
      <c r="S49" s="38">
        <v>0.91786500000000004</v>
      </c>
      <c r="T49" s="53">
        <f t="shared" si="1"/>
        <v>92.084349000000003</v>
      </c>
      <c r="U49" s="5"/>
      <c r="V49" s="5"/>
      <c r="W49" s="5"/>
      <c r="X49" s="5"/>
      <c r="Y49" s="5"/>
    </row>
    <row r="50" spans="1:25" x14ac:dyDescent="0.45">
      <c r="A50" s="52"/>
      <c r="B50" s="37">
        <v>45</v>
      </c>
      <c r="C50" s="55">
        <v>501</v>
      </c>
      <c r="D50" s="37">
        <v>56</v>
      </c>
      <c r="E50" s="37">
        <v>401</v>
      </c>
      <c r="F50" s="37">
        <v>13</v>
      </c>
      <c r="G50" s="56">
        <v>24</v>
      </c>
      <c r="H50" s="55">
        <v>308.66161</v>
      </c>
      <c r="I50" s="37">
        <v>40.316743000000002</v>
      </c>
      <c r="J50" s="37">
        <v>261.34738499999997</v>
      </c>
      <c r="K50" s="37">
        <v>0</v>
      </c>
      <c r="L50" s="56">
        <v>3.7974679999999998</v>
      </c>
      <c r="M50" s="37">
        <v>663.99991899999998</v>
      </c>
      <c r="N50" s="37">
        <v>114.932312</v>
      </c>
      <c r="O50" s="38">
        <v>3.953325</v>
      </c>
      <c r="P50" s="53">
        <f t="shared" si="0"/>
        <v>545.114282</v>
      </c>
      <c r="Q50" s="57">
        <v>545.85170500000004</v>
      </c>
      <c r="R50" s="38">
        <v>82.742739999999998</v>
      </c>
      <c r="S50" s="38">
        <v>2.5658650000000001</v>
      </c>
      <c r="T50" s="53">
        <f t="shared" si="1"/>
        <v>460.54310000000004</v>
      </c>
      <c r="U50" s="5"/>
      <c r="V50" s="5"/>
      <c r="W50" s="5"/>
      <c r="X50" s="5"/>
      <c r="Y50" s="5"/>
    </row>
    <row r="51" spans="1:25" x14ac:dyDescent="0.45">
      <c r="A51" s="52"/>
      <c r="B51" s="37">
        <v>46</v>
      </c>
      <c r="C51" s="55">
        <v>621</v>
      </c>
      <c r="D51" s="37">
        <v>67</v>
      </c>
      <c r="E51" s="37">
        <v>531</v>
      </c>
      <c r="F51" s="37">
        <v>3</v>
      </c>
      <c r="G51" s="56">
        <v>11</v>
      </c>
      <c r="H51" s="55">
        <v>550.57778599999995</v>
      </c>
      <c r="I51" s="37">
        <v>30.08</v>
      </c>
      <c r="J51" s="37">
        <v>493.03156200000001</v>
      </c>
      <c r="K51" s="37">
        <v>1.216216</v>
      </c>
      <c r="L51" s="56">
        <v>10.000000999999999</v>
      </c>
      <c r="M51" s="37">
        <v>529.99993500000005</v>
      </c>
      <c r="N51" s="37">
        <v>82.20496</v>
      </c>
      <c r="O51" s="38">
        <v>1.3070280000000001</v>
      </c>
      <c r="P51" s="53">
        <f t="shared" si="0"/>
        <v>446.48794700000002</v>
      </c>
      <c r="Q51" s="57">
        <v>439.48823199999998</v>
      </c>
      <c r="R51" s="38">
        <v>63.654283</v>
      </c>
      <c r="S51" s="38">
        <v>0.32675700000000002</v>
      </c>
      <c r="T51" s="53">
        <f t="shared" si="1"/>
        <v>375.50719199999997</v>
      </c>
      <c r="U51" s="5"/>
      <c r="V51" s="5"/>
      <c r="W51" s="5"/>
      <c r="X51" s="5"/>
      <c r="Y51" s="5"/>
    </row>
    <row r="52" spans="1:25" x14ac:dyDescent="0.45">
      <c r="A52" s="52"/>
      <c r="B52" s="37">
        <v>47</v>
      </c>
      <c r="C52" s="55">
        <v>336</v>
      </c>
      <c r="D52" s="37">
        <v>90</v>
      </c>
      <c r="E52" s="37">
        <v>227</v>
      </c>
      <c r="F52" s="37">
        <v>8</v>
      </c>
      <c r="G52" s="56">
        <v>9</v>
      </c>
      <c r="H52" s="55">
        <v>246.21350899999999</v>
      </c>
      <c r="I52" s="37">
        <v>28.799999</v>
      </c>
      <c r="J52" s="37">
        <v>203.77076</v>
      </c>
      <c r="K52" s="37">
        <v>2.4324319999999999</v>
      </c>
      <c r="L52" s="56">
        <v>8.8888890000000007</v>
      </c>
      <c r="M52" s="37">
        <v>123.99998600000001</v>
      </c>
      <c r="N52" s="37">
        <v>19.232859000000001</v>
      </c>
      <c r="O52" s="38">
        <v>0.30579499999999998</v>
      </c>
      <c r="P52" s="53">
        <f t="shared" si="0"/>
        <v>104.461332</v>
      </c>
      <c r="Q52" s="57">
        <v>102.823663</v>
      </c>
      <c r="R52" s="38">
        <v>14.8927</v>
      </c>
      <c r="S52" s="38">
        <v>7.6449000000000003E-2</v>
      </c>
      <c r="T52" s="53">
        <f t="shared" si="1"/>
        <v>87.854513999999995</v>
      </c>
      <c r="U52" s="5"/>
      <c r="V52" s="5"/>
      <c r="W52" s="5"/>
      <c r="X52" s="5"/>
      <c r="Y52" s="5"/>
    </row>
    <row r="53" spans="1:25" x14ac:dyDescent="0.45">
      <c r="A53" s="52"/>
      <c r="B53" s="37">
        <v>48</v>
      </c>
      <c r="C53" s="55">
        <v>198</v>
      </c>
      <c r="D53" s="37">
        <v>19</v>
      </c>
      <c r="E53" s="37">
        <v>173</v>
      </c>
      <c r="F53" s="37">
        <v>1</v>
      </c>
      <c r="G53" s="56">
        <v>3</v>
      </c>
      <c r="H53" s="55">
        <v>180.763983</v>
      </c>
      <c r="I53" s="37">
        <v>9.6</v>
      </c>
      <c r="J53" s="37">
        <v>162.782388</v>
      </c>
      <c r="K53" s="37">
        <v>0.40540500000000002</v>
      </c>
      <c r="L53" s="56">
        <v>3.3333339999999998</v>
      </c>
      <c r="M53" s="37">
        <v>159.00000499999999</v>
      </c>
      <c r="N53" s="37">
        <v>24.661491999999999</v>
      </c>
      <c r="O53" s="38">
        <v>0.39210899999999999</v>
      </c>
      <c r="P53" s="53">
        <f t="shared" si="0"/>
        <v>133.94640399999997</v>
      </c>
      <c r="Q53" s="57">
        <v>131.84648999999999</v>
      </c>
      <c r="R53" s="38">
        <v>19.096288000000001</v>
      </c>
      <c r="S53" s="38">
        <v>9.8027000000000003E-2</v>
      </c>
      <c r="T53" s="53">
        <f t="shared" si="1"/>
        <v>112.65217499999999</v>
      </c>
      <c r="U53" s="5"/>
      <c r="V53" s="5"/>
      <c r="W53" s="5"/>
      <c r="X53" s="5"/>
      <c r="Y53" s="5"/>
    </row>
    <row r="54" spans="1:25" x14ac:dyDescent="0.45">
      <c r="A54" s="52"/>
      <c r="B54" s="37">
        <v>49</v>
      </c>
      <c r="C54" s="55">
        <v>287</v>
      </c>
      <c r="D54" s="37">
        <v>87</v>
      </c>
      <c r="E54" s="37">
        <v>184</v>
      </c>
      <c r="F54" s="37">
        <v>4</v>
      </c>
      <c r="G54" s="56">
        <v>2</v>
      </c>
      <c r="H54" s="55">
        <v>216.30268899999999</v>
      </c>
      <c r="I54" s="37">
        <v>32.64</v>
      </c>
      <c r="J54" s="37">
        <v>166.29568</v>
      </c>
      <c r="K54" s="37">
        <v>1.216216</v>
      </c>
      <c r="L54" s="56">
        <v>2.2222219999999999</v>
      </c>
      <c r="M54" s="37">
        <v>137.999987</v>
      </c>
      <c r="N54" s="37">
        <v>21.404311</v>
      </c>
      <c r="O54" s="38">
        <v>0.34032099999999998</v>
      </c>
      <c r="P54" s="53">
        <f t="shared" si="0"/>
        <v>116.25535499999999</v>
      </c>
      <c r="Q54" s="57">
        <v>114.432788</v>
      </c>
      <c r="R54" s="38">
        <v>16.574134999999998</v>
      </c>
      <c r="S54" s="38">
        <v>8.5080000000000003E-2</v>
      </c>
      <c r="T54" s="53">
        <f t="shared" si="1"/>
        <v>97.773572999999999</v>
      </c>
      <c r="U54" s="5"/>
      <c r="V54" s="5"/>
      <c r="W54" s="5"/>
      <c r="X54" s="5"/>
      <c r="Y54" s="5"/>
    </row>
    <row r="55" spans="1:25" x14ac:dyDescent="0.45">
      <c r="A55" s="52"/>
      <c r="B55" s="37">
        <v>50</v>
      </c>
      <c r="C55" s="55">
        <v>299</v>
      </c>
      <c r="D55" s="37">
        <v>67</v>
      </c>
      <c r="E55" s="37">
        <v>218</v>
      </c>
      <c r="F55" s="37">
        <v>3</v>
      </c>
      <c r="G55" s="56">
        <v>8</v>
      </c>
      <c r="H55" s="55">
        <v>228.66901999999999</v>
      </c>
      <c r="I55" s="37">
        <v>25.6</v>
      </c>
      <c r="J55" s="37">
        <v>192.05979600000001</v>
      </c>
      <c r="K55" s="37">
        <v>0.81081099999999995</v>
      </c>
      <c r="L55" s="56">
        <v>5.5555560000000002</v>
      </c>
      <c r="M55" s="37">
        <v>278.00001400000002</v>
      </c>
      <c r="N55" s="37">
        <v>43.118834999999997</v>
      </c>
      <c r="O55" s="38">
        <v>0.68557299999999999</v>
      </c>
      <c r="P55" s="53">
        <f t="shared" si="0"/>
        <v>234.19560600000003</v>
      </c>
      <c r="Q55" s="57">
        <v>230.524056</v>
      </c>
      <c r="R55" s="38">
        <v>33.388478999999997</v>
      </c>
      <c r="S55" s="38">
        <v>0.17139299999999999</v>
      </c>
      <c r="T55" s="53">
        <f t="shared" si="1"/>
        <v>196.96418400000002</v>
      </c>
      <c r="U55" s="5"/>
      <c r="V55" s="5"/>
      <c r="W55" s="5"/>
      <c r="X55" s="5"/>
      <c r="Y55" s="5"/>
    </row>
    <row r="56" spans="1:25" x14ac:dyDescent="0.45">
      <c r="A56" s="52"/>
      <c r="B56" s="37">
        <v>51</v>
      </c>
      <c r="C56" s="55">
        <v>237</v>
      </c>
      <c r="D56" s="37">
        <v>69</v>
      </c>
      <c r="E56" s="37">
        <v>162</v>
      </c>
      <c r="F56" s="37">
        <v>0</v>
      </c>
      <c r="G56" s="56">
        <v>2</v>
      </c>
      <c r="H56" s="55">
        <v>165.058289</v>
      </c>
      <c r="I56" s="37">
        <v>28.159998999999999</v>
      </c>
      <c r="J56" s="37">
        <v>134.676075</v>
      </c>
      <c r="K56" s="37">
        <v>0</v>
      </c>
      <c r="L56" s="56">
        <v>2.2222219999999999</v>
      </c>
      <c r="M56" s="37">
        <v>160.99999600000001</v>
      </c>
      <c r="N56" s="37">
        <v>24.971698</v>
      </c>
      <c r="O56" s="38">
        <v>0.39704099999999998</v>
      </c>
      <c r="P56" s="53">
        <f t="shared" si="0"/>
        <v>135.63125700000001</v>
      </c>
      <c r="Q56" s="57">
        <v>133.504929</v>
      </c>
      <c r="R56" s="38">
        <v>19.336492</v>
      </c>
      <c r="S56" s="38">
        <v>9.9260000000000001E-2</v>
      </c>
      <c r="T56" s="53">
        <f t="shared" si="1"/>
        <v>114.06917700000001</v>
      </c>
      <c r="U56" s="5"/>
      <c r="V56" s="5"/>
      <c r="W56" s="5"/>
      <c r="X56" s="5"/>
      <c r="Y56" s="5"/>
    </row>
    <row r="57" spans="1:25" x14ac:dyDescent="0.45">
      <c r="A57" s="52"/>
      <c r="B57" s="37">
        <v>52</v>
      </c>
      <c r="C57" s="55">
        <v>139</v>
      </c>
      <c r="D57" s="37">
        <v>25</v>
      </c>
      <c r="E57" s="37">
        <v>97</v>
      </c>
      <c r="F57" s="37">
        <v>4</v>
      </c>
      <c r="G57" s="56">
        <v>9</v>
      </c>
      <c r="H57" s="55">
        <v>102.72533</v>
      </c>
      <c r="I57" s="37">
        <v>12.16</v>
      </c>
      <c r="J57" s="37">
        <v>81.976746000000006</v>
      </c>
      <c r="K57" s="37">
        <v>0.81081099999999995</v>
      </c>
      <c r="L57" s="56">
        <v>7.7777779999999996</v>
      </c>
      <c r="M57" s="37">
        <v>106</v>
      </c>
      <c r="N57" s="37">
        <v>13.411045</v>
      </c>
      <c r="O57" s="38">
        <v>1.1354420000000001</v>
      </c>
      <c r="P57" s="53">
        <f t="shared" si="0"/>
        <v>91.453513000000001</v>
      </c>
      <c r="Q57" s="57">
        <v>90.516177999999996</v>
      </c>
      <c r="R57" s="38">
        <v>10.233907</v>
      </c>
      <c r="S57" s="38">
        <v>0.67891000000000001</v>
      </c>
      <c r="T57" s="53">
        <f t="shared" si="1"/>
        <v>79.603360999999992</v>
      </c>
      <c r="U57" s="5"/>
      <c r="V57" s="5"/>
      <c r="W57" s="5"/>
      <c r="X57" s="5"/>
      <c r="Y57" s="5"/>
    </row>
    <row r="58" spans="1:25" x14ac:dyDescent="0.45">
      <c r="A58" s="52"/>
      <c r="B58" s="37">
        <v>53</v>
      </c>
      <c r="C58" s="55">
        <v>21</v>
      </c>
      <c r="D58" s="37">
        <v>3</v>
      </c>
      <c r="E58" s="37">
        <v>17</v>
      </c>
      <c r="F58" s="37">
        <v>0</v>
      </c>
      <c r="G58" s="56">
        <v>1</v>
      </c>
      <c r="H58" s="55">
        <v>19.486443999999999</v>
      </c>
      <c r="I58" s="37">
        <v>1.92</v>
      </c>
      <c r="J58" s="37">
        <v>17.566444000000001</v>
      </c>
      <c r="K58" s="37">
        <v>0</v>
      </c>
      <c r="L58" s="56">
        <v>0</v>
      </c>
      <c r="M58" s="37">
        <v>41</v>
      </c>
      <c r="N58" s="37">
        <v>5.8181900000000004</v>
      </c>
      <c r="O58" s="38">
        <v>0.25718800000000003</v>
      </c>
      <c r="P58" s="53">
        <f t="shared" si="0"/>
        <v>34.924621999999999</v>
      </c>
      <c r="Q58" s="57">
        <v>34.465743000000003</v>
      </c>
      <c r="R58" s="38">
        <v>4.4783160000000004</v>
      </c>
      <c r="S58" s="38">
        <v>0.13484199999999999</v>
      </c>
      <c r="T58" s="53">
        <f t="shared" si="1"/>
        <v>29.852585000000005</v>
      </c>
      <c r="U58" s="5"/>
      <c r="V58" s="5"/>
      <c r="W58" s="5"/>
      <c r="X58" s="5"/>
      <c r="Y58" s="5"/>
    </row>
    <row r="59" spans="1:25" x14ac:dyDescent="0.45">
      <c r="A59" s="52"/>
      <c r="B59" s="37">
        <v>54</v>
      </c>
      <c r="C59" s="55">
        <v>161</v>
      </c>
      <c r="D59" s="37">
        <v>21</v>
      </c>
      <c r="E59" s="37">
        <v>120</v>
      </c>
      <c r="F59" s="37">
        <v>14</v>
      </c>
      <c r="G59" s="56">
        <v>4</v>
      </c>
      <c r="H59" s="55">
        <v>117.14391000000001</v>
      </c>
      <c r="I59" s="37">
        <v>10.24</v>
      </c>
      <c r="J59" s="37">
        <v>97.200995000000006</v>
      </c>
      <c r="K59" s="37">
        <v>2.8378380000000001</v>
      </c>
      <c r="L59" s="56">
        <v>2.2222219999999999</v>
      </c>
      <c r="M59" s="37">
        <v>25.000005000000002</v>
      </c>
      <c r="N59" s="37">
        <v>2.9758230000000001</v>
      </c>
      <c r="O59" s="38">
        <v>0.32178200000000001</v>
      </c>
      <c r="P59" s="53">
        <f t="shared" si="0"/>
        <v>21.702400000000004</v>
      </c>
      <c r="Q59" s="57">
        <v>21.509905</v>
      </c>
      <c r="R59" s="38">
        <v>2.2594210000000001</v>
      </c>
      <c r="S59" s="38">
        <v>0.19802</v>
      </c>
      <c r="T59" s="53">
        <f t="shared" si="1"/>
        <v>19.052464000000001</v>
      </c>
      <c r="U59" s="5"/>
      <c r="V59" s="5"/>
      <c r="W59" s="5"/>
      <c r="X59" s="5"/>
      <c r="Y59" s="5"/>
    </row>
    <row r="60" spans="1:25" x14ac:dyDescent="0.45">
      <c r="A60" s="52"/>
      <c r="B60" s="37">
        <v>55</v>
      </c>
      <c r="C60" s="55">
        <v>442</v>
      </c>
      <c r="D60" s="37">
        <v>55</v>
      </c>
      <c r="E60" s="37">
        <v>338</v>
      </c>
      <c r="F60" s="37">
        <v>8</v>
      </c>
      <c r="G60" s="56">
        <v>35</v>
      </c>
      <c r="H60" s="55">
        <v>348.41652299999998</v>
      </c>
      <c r="I60" s="37">
        <v>25.6</v>
      </c>
      <c r="J60" s="37">
        <v>291.60298499999999</v>
      </c>
      <c r="K60" s="37">
        <v>2.0270269999999999</v>
      </c>
      <c r="L60" s="56">
        <v>22.222223</v>
      </c>
      <c r="M60" s="37">
        <v>641.99996499999997</v>
      </c>
      <c r="N60" s="37">
        <v>76.419113999999993</v>
      </c>
      <c r="O60" s="38">
        <v>8.2633659999999995</v>
      </c>
      <c r="P60" s="53">
        <f t="shared" si="0"/>
        <v>557.31748499999992</v>
      </c>
      <c r="Q60" s="57">
        <v>552.37422800000002</v>
      </c>
      <c r="R60" s="38">
        <v>58.021920000000001</v>
      </c>
      <c r="S60" s="38">
        <v>5.0851480000000002</v>
      </c>
      <c r="T60" s="53">
        <f t="shared" si="1"/>
        <v>489.26715999999999</v>
      </c>
      <c r="U60" s="5"/>
      <c r="V60" s="5"/>
      <c r="W60" s="5"/>
      <c r="X60" s="5"/>
      <c r="Y60" s="5"/>
    </row>
    <row r="61" spans="1:25" x14ac:dyDescent="0.45">
      <c r="A61" s="52"/>
      <c r="B61" s="37">
        <v>56</v>
      </c>
      <c r="C61" s="55">
        <v>105</v>
      </c>
      <c r="D61" s="37">
        <v>10</v>
      </c>
      <c r="E61" s="37">
        <v>91</v>
      </c>
      <c r="F61" s="37">
        <v>0</v>
      </c>
      <c r="G61" s="56">
        <v>4</v>
      </c>
      <c r="H61" s="55">
        <v>97.396671999999995</v>
      </c>
      <c r="I61" s="37">
        <v>5.12</v>
      </c>
      <c r="J61" s="37">
        <v>87.832227000000003</v>
      </c>
      <c r="K61" s="37">
        <v>0</v>
      </c>
      <c r="L61" s="56">
        <v>4.444445</v>
      </c>
      <c r="M61" s="37">
        <v>83.999993000000003</v>
      </c>
      <c r="N61" s="37">
        <v>9.9987619999999993</v>
      </c>
      <c r="O61" s="38">
        <v>1.081188</v>
      </c>
      <c r="P61" s="53">
        <f t="shared" si="0"/>
        <v>72.920043000000007</v>
      </c>
      <c r="Q61" s="57">
        <v>72.273261000000005</v>
      </c>
      <c r="R61" s="38">
        <v>7.591653</v>
      </c>
      <c r="S61" s="38">
        <v>0.66534599999999999</v>
      </c>
      <c r="T61" s="53">
        <f t="shared" si="1"/>
        <v>64.016262000000012</v>
      </c>
      <c r="U61" s="5"/>
      <c r="V61" s="5"/>
      <c r="W61" s="5"/>
      <c r="X61" s="5"/>
      <c r="Y61" s="5"/>
    </row>
    <row r="62" spans="1:25" x14ac:dyDescent="0.45">
      <c r="A62" s="52"/>
      <c r="B62" s="37">
        <v>57</v>
      </c>
      <c r="C62" s="55">
        <v>320</v>
      </c>
      <c r="D62" s="37">
        <v>68</v>
      </c>
      <c r="E62" s="37">
        <v>215</v>
      </c>
      <c r="F62" s="37">
        <v>14</v>
      </c>
      <c r="G62" s="56">
        <v>11</v>
      </c>
      <c r="H62" s="55">
        <v>242.245803</v>
      </c>
      <c r="I62" s="37">
        <v>30.079999000000001</v>
      </c>
      <c r="J62" s="37">
        <v>186.20431099999999</v>
      </c>
      <c r="K62" s="37">
        <v>3.2432430000000001</v>
      </c>
      <c r="L62" s="56">
        <v>11.111112</v>
      </c>
      <c r="M62" s="37">
        <v>159.99999800000001</v>
      </c>
      <c r="N62" s="37">
        <v>19.045262999999998</v>
      </c>
      <c r="O62" s="38">
        <v>2.0594060000000001</v>
      </c>
      <c r="P62" s="53">
        <f t="shared" si="0"/>
        <v>138.895329</v>
      </c>
      <c r="Q62" s="57">
        <v>137.663365</v>
      </c>
      <c r="R62" s="38">
        <v>14.460292000000001</v>
      </c>
      <c r="S62" s="38">
        <v>1.2673270000000001</v>
      </c>
      <c r="T62" s="53">
        <f t="shared" si="1"/>
        <v>121.93574600000001</v>
      </c>
      <c r="U62" s="5"/>
      <c r="V62" s="5"/>
      <c r="W62" s="5"/>
      <c r="X62" s="5"/>
      <c r="Y62" s="5"/>
    </row>
    <row r="63" spans="1:25" x14ac:dyDescent="0.45">
      <c r="A63" s="52"/>
      <c r="B63" s="37">
        <v>58</v>
      </c>
      <c r="C63" s="55">
        <v>37</v>
      </c>
      <c r="D63" s="37">
        <v>0</v>
      </c>
      <c r="E63" s="37">
        <v>34</v>
      </c>
      <c r="F63" s="37">
        <v>0</v>
      </c>
      <c r="G63" s="56">
        <v>0</v>
      </c>
      <c r="H63" s="55">
        <v>27.290227999999999</v>
      </c>
      <c r="I63" s="37">
        <v>0</v>
      </c>
      <c r="J63" s="37">
        <v>24.890228</v>
      </c>
      <c r="K63" s="37">
        <v>0</v>
      </c>
      <c r="L63" s="56">
        <v>0</v>
      </c>
      <c r="M63" s="37">
        <v>47.999996000000003</v>
      </c>
      <c r="N63" s="37">
        <v>10.085271000000001</v>
      </c>
      <c r="O63" s="38">
        <v>0.49364799999999998</v>
      </c>
      <c r="P63" s="53">
        <f t="shared" si="0"/>
        <v>37.421077000000004</v>
      </c>
      <c r="Q63" s="57">
        <v>38.243191000000003</v>
      </c>
      <c r="R63" s="38">
        <v>6.4325919999999996</v>
      </c>
      <c r="S63" s="38">
        <v>0.34845700000000002</v>
      </c>
      <c r="T63" s="53">
        <f t="shared" si="1"/>
        <v>31.462142000000004</v>
      </c>
      <c r="U63" s="5"/>
      <c r="V63" s="5"/>
      <c r="W63" s="5"/>
      <c r="X63" s="5"/>
      <c r="Y63" s="5"/>
    </row>
    <row r="64" spans="1:25" x14ac:dyDescent="0.45">
      <c r="A64" s="52"/>
      <c r="B64" s="37">
        <v>59</v>
      </c>
      <c r="C64" s="55">
        <v>453</v>
      </c>
      <c r="D64" s="37">
        <v>83</v>
      </c>
      <c r="E64" s="37">
        <v>329</v>
      </c>
      <c r="F64" s="37">
        <v>2</v>
      </c>
      <c r="G64" s="56">
        <v>23</v>
      </c>
      <c r="H64" s="55">
        <v>273.89004999999997</v>
      </c>
      <c r="I64" s="37">
        <v>62.307695000000002</v>
      </c>
      <c r="J64" s="37">
        <v>205.34437700000001</v>
      </c>
      <c r="K64" s="37">
        <v>0</v>
      </c>
      <c r="L64" s="56">
        <v>3.0379749999999999</v>
      </c>
      <c r="M64" s="37">
        <v>250.000001</v>
      </c>
      <c r="N64" s="37">
        <v>52.527456000000001</v>
      </c>
      <c r="O64" s="38">
        <v>2.5710829999999998</v>
      </c>
      <c r="P64" s="53">
        <f t="shared" si="0"/>
        <v>194.90146200000001</v>
      </c>
      <c r="Q64" s="57">
        <v>199.18330399999999</v>
      </c>
      <c r="R64" s="38">
        <v>33.503089000000003</v>
      </c>
      <c r="S64" s="38">
        <v>1.8148820000000001</v>
      </c>
      <c r="T64" s="53">
        <f t="shared" si="1"/>
        <v>163.86533299999996</v>
      </c>
      <c r="U64" s="5"/>
      <c r="V64" s="5"/>
      <c r="W64" s="5"/>
      <c r="X64" s="5"/>
      <c r="Y64" s="5"/>
    </row>
    <row r="65" spans="1:25" x14ac:dyDescent="0.45">
      <c r="A65" s="52"/>
      <c r="B65" s="37">
        <v>61</v>
      </c>
      <c r="C65" s="55">
        <v>351</v>
      </c>
      <c r="D65" s="37">
        <v>8</v>
      </c>
      <c r="E65" s="37">
        <v>337</v>
      </c>
      <c r="F65" s="37">
        <v>4</v>
      </c>
      <c r="G65" s="56">
        <v>0</v>
      </c>
      <c r="H65" s="55">
        <v>305.61180300000001</v>
      </c>
      <c r="I65" s="37">
        <v>9.7737560000000006</v>
      </c>
      <c r="J65" s="37">
        <v>294.238045</v>
      </c>
      <c r="K65" s="37">
        <v>0</v>
      </c>
      <c r="L65" s="56">
        <v>0</v>
      </c>
      <c r="M65" s="37">
        <v>331.999908</v>
      </c>
      <c r="N65" s="37">
        <v>69.580031000000005</v>
      </c>
      <c r="O65" s="38">
        <v>3.4082379999999999</v>
      </c>
      <c r="P65" s="53">
        <f t="shared" si="0"/>
        <v>259.011639</v>
      </c>
      <c r="Q65" s="57">
        <v>264.54148400000003</v>
      </c>
      <c r="R65" s="38">
        <v>44.390881</v>
      </c>
      <c r="S65" s="38">
        <v>2.4042889999999999</v>
      </c>
      <c r="T65" s="53">
        <f t="shared" si="1"/>
        <v>217.74631400000001</v>
      </c>
      <c r="U65" s="5"/>
      <c r="V65" s="5"/>
      <c r="W65" s="5"/>
      <c r="X65" s="5"/>
      <c r="Y65" s="5"/>
    </row>
    <row r="66" spans="1:25" x14ac:dyDescent="0.45">
      <c r="A66" s="52"/>
      <c r="B66" s="37">
        <v>60</v>
      </c>
      <c r="C66" s="55">
        <v>255</v>
      </c>
      <c r="D66" s="37">
        <v>56</v>
      </c>
      <c r="E66" s="37">
        <v>175</v>
      </c>
      <c r="F66" s="37">
        <v>9</v>
      </c>
      <c r="G66" s="56">
        <v>13</v>
      </c>
      <c r="H66" s="55">
        <v>151.309383</v>
      </c>
      <c r="I66" s="37">
        <v>37.873303999999997</v>
      </c>
      <c r="J66" s="37">
        <v>111.11709</v>
      </c>
      <c r="K66" s="37">
        <v>0</v>
      </c>
      <c r="L66" s="56">
        <v>1.5189870000000001</v>
      </c>
      <c r="M66" s="37">
        <v>105.99999699999999</v>
      </c>
      <c r="N66" s="37">
        <v>22.271640999999999</v>
      </c>
      <c r="O66" s="38">
        <v>1.090139</v>
      </c>
      <c r="P66" s="53">
        <f t="shared" si="0"/>
        <v>82.638216999999997</v>
      </c>
      <c r="Q66" s="57">
        <v>84.453717999999995</v>
      </c>
      <c r="R66" s="38">
        <v>14.205309</v>
      </c>
      <c r="S66" s="38">
        <v>0.76951000000000003</v>
      </c>
      <c r="T66" s="53">
        <f t="shared" si="1"/>
        <v>69.478898999999998</v>
      </c>
      <c r="U66" s="5"/>
      <c r="V66" s="5"/>
      <c r="W66" s="5"/>
      <c r="X66" s="5"/>
      <c r="Y66" s="5"/>
    </row>
    <row r="67" spans="1:25" x14ac:dyDescent="0.45">
      <c r="A67" s="52"/>
      <c r="B67" s="37">
        <v>62</v>
      </c>
      <c r="C67" s="55">
        <v>0</v>
      </c>
      <c r="D67" s="37">
        <v>0</v>
      </c>
      <c r="E67" s="37">
        <v>0</v>
      </c>
      <c r="F67" s="37">
        <v>0</v>
      </c>
      <c r="G67" s="56">
        <v>0</v>
      </c>
      <c r="H67" s="55">
        <v>0</v>
      </c>
      <c r="I67" s="37">
        <v>0</v>
      </c>
      <c r="J67" s="37">
        <v>0</v>
      </c>
      <c r="K67" s="37">
        <v>0</v>
      </c>
      <c r="L67" s="56">
        <v>0</v>
      </c>
      <c r="M67" s="37">
        <v>0</v>
      </c>
      <c r="N67" s="37">
        <v>0</v>
      </c>
      <c r="O67" s="38">
        <v>0</v>
      </c>
      <c r="P67" s="53">
        <f t="shared" si="0"/>
        <v>0</v>
      </c>
      <c r="Q67" s="57">
        <v>0</v>
      </c>
      <c r="R67" s="38">
        <v>0</v>
      </c>
      <c r="S67" s="38">
        <v>0</v>
      </c>
      <c r="T67" s="53">
        <f t="shared" si="1"/>
        <v>0</v>
      </c>
      <c r="U67" s="5"/>
      <c r="V67" s="5"/>
      <c r="W67" s="5"/>
      <c r="X67" s="5"/>
      <c r="Y67" s="5"/>
    </row>
    <row r="68" spans="1:25" x14ac:dyDescent="0.45">
      <c r="A68" s="52"/>
      <c r="B68" s="37">
        <v>63</v>
      </c>
      <c r="C68" s="55">
        <v>1581</v>
      </c>
      <c r="D68" s="37">
        <v>1265</v>
      </c>
      <c r="E68" s="37">
        <v>241</v>
      </c>
      <c r="F68" s="37">
        <v>27</v>
      </c>
      <c r="G68" s="56">
        <v>15</v>
      </c>
      <c r="H68" s="55">
        <v>648.52162799999996</v>
      </c>
      <c r="I68" s="37">
        <v>481.40624000000003</v>
      </c>
      <c r="J68" s="37">
        <v>147.115385</v>
      </c>
      <c r="K68" s="37">
        <v>20</v>
      </c>
      <c r="L68" s="56">
        <v>0</v>
      </c>
      <c r="M68" s="37">
        <v>342.00002999999998</v>
      </c>
      <c r="N68" s="37">
        <v>71.857566000000006</v>
      </c>
      <c r="O68" s="38">
        <v>3.517242</v>
      </c>
      <c r="P68" s="53">
        <f t="shared" si="0"/>
        <v>266.62522199999995</v>
      </c>
      <c r="Q68" s="57">
        <v>272.48278299999998</v>
      </c>
      <c r="R68" s="38">
        <v>45.832228999999998</v>
      </c>
      <c r="S68" s="38">
        <v>2.4827590000000002</v>
      </c>
      <c r="T68" s="53">
        <f t="shared" si="1"/>
        <v>224.16779500000001</v>
      </c>
      <c r="U68" s="5"/>
      <c r="V68" s="5"/>
      <c r="W68" s="5"/>
      <c r="X68" s="5"/>
      <c r="Y68" s="5"/>
    </row>
    <row r="69" spans="1:25" x14ac:dyDescent="0.45">
      <c r="A69" s="52"/>
      <c r="B69" s="37">
        <v>64</v>
      </c>
      <c r="C69" s="55">
        <v>742</v>
      </c>
      <c r="D69" s="37">
        <v>552</v>
      </c>
      <c r="E69" s="37">
        <v>152</v>
      </c>
      <c r="F69" s="37">
        <v>20</v>
      </c>
      <c r="G69" s="56">
        <v>7</v>
      </c>
      <c r="H69" s="55">
        <v>301.21201200000002</v>
      </c>
      <c r="I69" s="37">
        <v>156.5625</v>
      </c>
      <c r="J69" s="37">
        <v>134.32692900000001</v>
      </c>
      <c r="K69" s="37">
        <v>10.32258</v>
      </c>
      <c r="L69" s="56">
        <v>0</v>
      </c>
      <c r="M69" s="37">
        <v>142.999989</v>
      </c>
      <c r="N69" s="37">
        <v>30.045701999999999</v>
      </c>
      <c r="O69" s="38">
        <v>1.4706589999999999</v>
      </c>
      <c r="P69" s="53">
        <f t="shared" si="0"/>
        <v>111.483628</v>
      </c>
      <c r="Q69" s="57">
        <v>113.93284</v>
      </c>
      <c r="R69" s="38">
        <v>19.163765000000001</v>
      </c>
      <c r="S69" s="38">
        <v>1.0381119999999999</v>
      </c>
      <c r="T69" s="53">
        <f t="shared" si="1"/>
        <v>93.730963000000003</v>
      </c>
      <c r="U69" s="5"/>
      <c r="V69" s="5"/>
      <c r="W69" s="5"/>
      <c r="X69" s="5"/>
      <c r="Y69" s="5"/>
    </row>
    <row r="70" spans="1:25" x14ac:dyDescent="0.45">
      <c r="A70" s="52"/>
      <c r="B70" s="37">
        <v>65</v>
      </c>
      <c r="C70" s="55">
        <v>725</v>
      </c>
      <c r="D70" s="37">
        <v>275</v>
      </c>
      <c r="E70" s="37">
        <v>407</v>
      </c>
      <c r="F70" s="37">
        <v>22</v>
      </c>
      <c r="G70" s="56">
        <v>11</v>
      </c>
      <c r="H70" s="55">
        <v>450.26637099999999</v>
      </c>
      <c r="I70" s="37">
        <v>82.03125</v>
      </c>
      <c r="J70" s="37">
        <v>358.55770200000001</v>
      </c>
      <c r="K70" s="37">
        <v>9.6774190000000004</v>
      </c>
      <c r="L70" s="56">
        <v>0</v>
      </c>
      <c r="M70" s="37">
        <v>284.999978</v>
      </c>
      <c r="N70" s="37">
        <v>59.881295000000001</v>
      </c>
      <c r="O70" s="38">
        <v>2.9310339999999999</v>
      </c>
      <c r="P70" s="53">
        <f t="shared" si="0"/>
        <v>222.18764899999999</v>
      </c>
      <c r="Q70" s="57">
        <v>227.06894800000001</v>
      </c>
      <c r="R70" s="38">
        <v>38.193517999999997</v>
      </c>
      <c r="S70" s="38">
        <v>2.0689649999999999</v>
      </c>
      <c r="T70" s="53">
        <f t="shared" si="1"/>
        <v>186.806465</v>
      </c>
      <c r="U70" s="5"/>
      <c r="V70" s="5"/>
      <c r="W70" s="5"/>
      <c r="X70" s="5"/>
      <c r="Y70" s="5"/>
    </row>
    <row r="71" spans="1:25" x14ac:dyDescent="0.45">
      <c r="A71" s="52"/>
      <c r="B71" s="37">
        <v>66</v>
      </c>
      <c r="C71" s="55">
        <v>322</v>
      </c>
      <c r="D71" s="37">
        <v>199</v>
      </c>
      <c r="E71" s="37">
        <v>105</v>
      </c>
      <c r="F71" s="37">
        <v>9</v>
      </c>
      <c r="G71" s="56">
        <v>0</v>
      </c>
      <c r="H71" s="55">
        <v>219.74398600000001</v>
      </c>
      <c r="I71" s="37">
        <v>104.347825</v>
      </c>
      <c r="J71" s="37">
        <v>81.396158999999997</v>
      </c>
      <c r="K71" s="37">
        <v>34.000002000000002</v>
      </c>
      <c r="L71" s="56">
        <v>0</v>
      </c>
      <c r="M71" s="37">
        <v>121.99997999999999</v>
      </c>
      <c r="N71" s="37">
        <v>20.337012000000001</v>
      </c>
      <c r="O71" s="38">
        <v>0.39813700000000002</v>
      </c>
      <c r="P71" s="53">
        <f t="shared" ref="P71:P85" si="2">M71-N71-O71</f>
        <v>101.26483099999999</v>
      </c>
      <c r="Q71" s="57">
        <v>95.827220999999994</v>
      </c>
      <c r="R71" s="38">
        <v>13.648853000000001</v>
      </c>
      <c r="S71" s="38">
        <v>0.16869200000000001</v>
      </c>
      <c r="T71" s="53">
        <f t="shared" ref="T71:T85" si="3">Q71-R71-S71</f>
        <v>82.009675999999999</v>
      </c>
      <c r="U71" s="5"/>
      <c r="V71" s="5"/>
      <c r="W71" s="5"/>
      <c r="X71" s="5"/>
      <c r="Y71" s="5"/>
    </row>
    <row r="72" spans="1:25" x14ac:dyDescent="0.45">
      <c r="A72" s="52"/>
      <c r="B72" s="37">
        <v>67</v>
      </c>
      <c r="C72" s="55">
        <v>554</v>
      </c>
      <c r="D72" s="37">
        <v>146</v>
      </c>
      <c r="E72" s="37">
        <v>366</v>
      </c>
      <c r="F72" s="37">
        <v>16</v>
      </c>
      <c r="G72" s="56">
        <v>16</v>
      </c>
      <c r="H72" s="55">
        <v>407.05719099999999</v>
      </c>
      <c r="I72" s="37">
        <v>73.751502000000002</v>
      </c>
      <c r="J72" s="37">
        <v>302.92453999999998</v>
      </c>
      <c r="K72" s="37">
        <v>22.88889</v>
      </c>
      <c r="L72" s="56">
        <v>6.3157889999999997</v>
      </c>
      <c r="M72" s="37">
        <v>281.00000699999998</v>
      </c>
      <c r="N72" s="37">
        <v>46.131442999999997</v>
      </c>
      <c r="O72" s="38">
        <v>0.92070799999999997</v>
      </c>
      <c r="P72" s="53">
        <f t="shared" si="2"/>
        <v>233.947856</v>
      </c>
      <c r="Q72" s="57">
        <v>220.86251999999999</v>
      </c>
      <c r="R72" s="38">
        <v>31.008082000000002</v>
      </c>
      <c r="S72" s="38">
        <v>0.38980799999999999</v>
      </c>
      <c r="T72" s="53">
        <f t="shared" si="3"/>
        <v>189.46463</v>
      </c>
      <c r="U72" s="5"/>
      <c r="V72" s="5"/>
      <c r="W72" s="5"/>
      <c r="X72" s="5"/>
      <c r="Y72" s="5"/>
    </row>
    <row r="73" spans="1:25" x14ac:dyDescent="0.45">
      <c r="A73" s="52"/>
      <c r="B73" s="37">
        <v>68</v>
      </c>
      <c r="C73" s="55">
        <v>727</v>
      </c>
      <c r="D73" s="37">
        <v>381</v>
      </c>
      <c r="E73" s="37">
        <v>269</v>
      </c>
      <c r="F73" s="37">
        <v>38</v>
      </c>
      <c r="G73" s="56">
        <v>18</v>
      </c>
      <c r="H73" s="55">
        <v>510.971495</v>
      </c>
      <c r="I73" s="37">
        <v>189.77604400000001</v>
      </c>
      <c r="J73" s="37">
        <v>215.41766899999999</v>
      </c>
      <c r="K73" s="37">
        <v>105.777781</v>
      </c>
      <c r="L73" s="56">
        <v>0</v>
      </c>
      <c r="M73" s="37">
        <v>245.99998099999999</v>
      </c>
      <c r="N73" s="37">
        <v>40.738188999999998</v>
      </c>
      <c r="O73" s="38">
        <v>0.75925900000000002</v>
      </c>
      <c r="P73" s="53">
        <f t="shared" si="2"/>
        <v>204.502533</v>
      </c>
      <c r="Q73" s="57">
        <v>193.15554</v>
      </c>
      <c r="R73" s="38">
        <v>27.384177000000001</v>
      </c>
      <c r="S73" s="38">
        <v>0.30370399999999997</v>
      </c>
      <c r="T73" s="53">
        <f t="shared" si="3"/>
        <v>165.467659</v>
      </c>
      <c r="U73" s="5"/>
      <c r="V73" s="5"/>
      <c r="W73" s="5"/>
      <c r="X73" s="5"/>
      <c r="Y73" s="5"/>
    </row>
    <row r="74" spans="1:25" x14ac:dyDescent="0.45">
      <c r="A74" s="52"/>
      <c r="B74" s="37">
        <v>69</v>
      </c>
      <c r="C74" s="55">
        <v>143</v>
      </c>
      <c r="D74" s="37">
        <v>25</v>
      </c>
      <c r="E74" s="37">
        <v>107</v>
      </c>
      <c r="F74" s="37">
        <v>2</v>
      </c>
      <c r="G74" s="56">
        <v>1</v>
      </c>
      <c r="H74" s="55">
        <v>108.238101</v>
      </c>
      <c r="I74" s="37">
        <v>13.412606</v>
      </c>
      <c r="J74" s="37">
        <v>87.269940000000005</v>
      </c>
      <c r="K74" s="37">
        <v>7.5555560000000002</v>
      </c>
      <c r="L74" s="56">
        <v>0</v>
      </c>
      <c r="M74" s="37">
        <v>76.999993000000003</v>
      </c>
      <c r="N74" s="37">
        <v>12.751384</v>
      </c>
      <c r="O74" s="38">
        <v>0.237654</v>
      </c>
      <c r="P74" s="53">
        <f t="shared" si="2"/>
        <v>64.010954999999996</v>
      </c>
      <c r="Q74" s="57">
        <v>60.459254000000001</v>
      </c>
      <c r="R74" s="38">
        <v>8.5714699999999997</v>
      </c>
      <c r="S74" s="38">
        <v>9.5061999999999994E-2</v>
      </c>
      <c r="T74" s="53">
        <f t="shared" si="3"/>
        <v>51.792722000000005</v>
      </c>
      <c r="U74" s="5"/>
      <c r="V74" s="5"/>
      <c r="W74" s="5"/>
      <c r="X74" s="5"/>
      <c r="Y74" s="5"/>
    </row>
    <row r="75" spans="1:25" x14ac:dyDescent="0.45">
      <c r="A75" s="52"/>
      <c r="B75" s="37">
        <v>71</v>
      </c>
      <c r="C75" s="55">
        <v>362</v>
      </c>
      <c r="D75" s="37">
        <v>40</v>
      </c>
      <c r="E75" s="37">
        <v>310</v>
      </c>
      <c r="F75" s="37">
        <v>8</v>
      </c>
      <c r="G75" s="56">
        <v>4</v>
      </c>
      <c r="H75" s="55">
        <v>299.95993600000003</v>
      </c>
      <c r="I75" s="37">
        <v>17.870146999999999</v>
      </c>
      <c r="J75" s="37">
        <v>278.043001</v>
      </c>
      <c r="K75" s="37">
        <v>0.88888900000000004</v>
      </c>
      <c r="L75" s="56">
        <v>3.1578949999999999</v>
      </c>
      <c r="M75" s="37">
        <v>249.999988</v>
      </c>
      <c r="N75" s="37">
        <v>41.400599</v>
      </c>
      <c r="O75" s="38">
        <v>0.77160499999999999</v>
      </c>
      <c r="P75" s="53">
        <f t="shared" si="2"/>
        <v>207.82778400000001</v>
      </c>
      <c r="Q75" s="57">
        <v>196.29628700000001</v>
      </c>
      <c r="R75" s="38">
        <v>27.829449</v>
      </c>
      <c r="S75" s="38">
        <v>0.30864200000000003</v>
      </c>
      <c r="T75" s="53">
        <f t="shared" si="3"/>
        <v>168.158196</v>
      </c>
      <c r="U75" s="5"/>
      <c r="V75" s="5"/>
      <c r="W75" s="5"/>
      <c r="X75" s="5"/>
      <c r="Y75" s="5"/>
    </row>
    <row r="76" spans="1:25" x14ac:dyDescent="0.45">
      <c r="A76" s="52"/>
      <c r="B76" s="37">
        <v>70</v>
      </c>
      <c r="C76" s="55">
        <v>232</v>
      </c>
      <c r="D76" s="37">
        <v>56</v>
      </c>
      <c r="E76" s="37">
        <v>167</v>
      </c>
      <c r="F76" s="37">
        <v>1</v>
      </c>
      <c r="G76" s="56">
        <v>3</v>
      </c>
      <c r="H76" s="55">
        <v>161.17038299999999</v>
      </c>
      <c r="I76" s="37">
        <v>18.949518000000001</v>
      </c>
      <c r="J76" s="37">
        <v>138.58450300000001</v>
      </c>
      <c r="K76" s="37">
        <v>0</v>
      </c>
      <c r="L76" s="56">
        <v>3.6363639999999999</v>
      </c>
      <c r="M76" s="37">
        <v>141.99999800000001</v>
      </c>
      <c r="N76" s="37">
        <v>23.515540999999999</v>
      </c>
      <c r="O76" s="38">
        <v>0.43827199999999999</v>
      </c>
      <c r="P76" s="53">
        <f t="shared" si="2"/>
        <v>118.04618500000001</v>
      </c>
      <c r="Q76" s="57">
        <v>111.496295</v>
      </c>
      <c r="R76" s="38">
        <v>15.807126999999999</v>
      </c>
      <c r="S76" s="38">
        <v>0.17530899999999999</v>
      </c>
      <c r="T76" s="53">
        <f t="shared" si="3"/>
        <v>95.513859000000011</v>
      </c>
      <c r="U76" s="5"/>
      <c r="V76" s="5"/>
      <c r="W76" s="5"/>
      <c r="X76" s="5"/>
      <c r="Y76" s="5"/>
    </row>
    <row r="77" spans="1:25" x14ac:dyDescent="0.45">
      <c r="A77" s="52"/>
      <c r="B77" s="37">
        <v>72</v>
      </c>
      <c r="C77" s="55">
        <v>158</v>
      </c>
      <c r="D77" s="37">
        <v>59</v>
      </c>
      <c r="E77" s="37">
        <v>80</v>
      </c>
      <c r="F77" s="37">
        <v>10</v>
      </c>
      <c r="G77" s="56">
        <v>2</v>
      </c>
      <c r="H77" s="55">
        <v>89.014561</v>
      </c>
      <c r="I77" s="37">
        <v>14.026846000000001</v>
      </c>
      <c r="J77" s="37">
        <v>71.351352000000006</v>
      </c>
      <c r="K77" s="37">
        <v>0</v>
      </c>
      <c r="L77" s="56">
        <v>3.6363639999999999</v>
      </c>
      <c r="M77" s="37">
        <v>64.000011999999998</v>
      </c>
      <c r="N77" s="37">
        <v>10.598556</v>
      </c>
      <c r="O77" s="38">
        <v>0.19753100000000001</v>
      </c>
      <c r="P77" s="53">
        <f t="shared" si="2"/>
        <v>53.203924999999998</v>
      </c>
      <c r="Q77" s="57">
        <v>50.251860999999998</v>
      </c>
      <c r="R77" s="38">
        <v>7.1243400000000001</v>
      </c>
      <c r="S77" s="38">
        <v>7.9011999999999999E-2</v>
      </c>
      <c r="T77" s="53">
        <f t="shared" si="3"/>
        <v>43.048509000000003</v>
      </c>
      <c r="U77" s="5"/>
      <c r="V77" s="5"/>
      <c r="W77" s="5"/>
      <c r="X77" s="5"/>
      <c r="Y77" s="5"/>
    </row>
    <row r="78" spans="1:25" x14ac:dyDescent="0.45">
      <c r="A78" s="52"/>
      <c r="B78" s="37">
        <v>73</v>
      </c>
      <c r="C78" s="55">
        <v>281</v>
      </c>
      <c r="D78" s="37">
        <v>75</v>
      </c>
      <c r="E78" s="37">
        <v>191</v>
      </c>
      <c r="F78" s="37">
        <v>8</v>
      </c>
      <c r="G78" s="56">
        <v>1</v>
      </c>
      <c r="H78" s="55">
        <v>199.02206899999999</v>
      </c>
      <c r="I78" s="37">
        <v>18.825503000000001</v>
      </c>
      <c r="J78" s="37">
        <v>178.37838400000001</v>
      </c>
      <c r="K78" s="37">
        <v>0</v>
      </c>
      <c r="L78" s="56">
        <v>1.818182</v>
      </c>
      <c r="M78" s="37">
        <v>152.00004799999999</v>
      </c>
      <c r="N78" s="37">
        <v>25.171574</v>
      </c>
      <c r="O78" s="38">
        <v>0.469136</v>
      </c>
      <c r="P78" s="53">
        <f t="shared" si="2"/>
        <v>126.35933799999999</v>
      </c>
      <c r="Q78" s="57">
        <v>119.348186</v>
      </c>
      <c r="R78" s="38">
        <v>16.920311000000002</v>
      </c>
      <c r="S78" s="38">
        <v>0.18765399999999999</v>
      </c>
      <c r="T78" s="53">
        <f t="shared" si="3"/>
        <v>102.24022100000001</v>
      </c>
      <c r="U78" s="5"/>
      <c r="V78" s="5"/>
      <c r="W78" s="5"/>
      <c r="X78" s="5"/>
      <c r="Y78" s="5"/>
    </row>
    <row r="79" spans="1:25" x14ac:dyDescent="0.45">
      <c r="A79" s="52"/>
      <c r="B79" s="37">
        <v>74</v>
      </c>
      <c r="C79" s="55">
        <v>0</v>
      </c>
      <c r="D79" s="37">
        <v>0</v>
      </c>
      <c r="E79" s="37">
        <v>0</v>
      </c>
      <c r="F79" s="37">
        <v>0</v>
      </c>
      <c r="G79" s="56">
        <v>0</v>
      </c>
      <c r="H79" s="55">
        <v>0</v>
      </c>
      <c r="I79" s="37">
        <v>0</v>
      </c>
      <c r="J79" s="37">
        <v>0</v>
      </c>
      <c r="K79" s="37">
        <v>0</v>
      </c>
      <c r="L79" s="56">
        <v>0</v>
      </c>
      <c r="M79" s="37">
        <v>20.000001999999999</v>
      </c>
      <c r="N79" s="37">
        <v>3.3120479999999999</v>
      </c>
      <c r="O79" s="38">
        <v>6.1727999999999998E-2</v>
      </c>
      <c r="P79" s="53">
        <f t="shared" si="2"/>
        <v>16.626225999999999</v>
      </c>
      <c r="Q79" s="57">
        <v>15.703704999999999</v>
      </c>
      <c r="R79" s="38">
        <v>2.226356</v>
      </c>
      <c r="S79" s="38">
        <v>2.4691000000000001E-2</v>
      </c>
      <c r="T79" s="53">
        <f t="shared" si="3"/>
        <v>13.452658</v>
      </c>
      <c r="U79" s="5"/>
      <c r="V79" s="5"/>
      <c r="W79" s="5"/>
      <c r="X79" s="5"/>
      <c r="Y79" s="5"/>
    </row>
    <row r="80" spans="1:25" x14ac:dyDescent="0.45">
      <c r="A80" s="52"/>
      <c r="B80" s="37">
        <v>75</v>
      </c>
      <c r="C80" s="55">
        <v>242</v>
      </c>
      <c r="D80" s="37">
        <v>51</v>
      </c>
      <c r="E80" s="37">
        <v>172</v>
      </c>
      <c r="F80" s="37">
        <v>9</v>
      </c>
      <c r="G80" s="56">
        <v>6</v>
      </c>
      <c r="H80" s="55">
        <v>183.35363000000001</v>
      </c>
      <c r="I80" s="37">
        <v>17.154475999999999</v>
      </c>
      <c r="J80" s="37">
        <v>117.259759</v>
      </c>
      <c r="K80" s="37">
        <v>38.333334999999998</v>
      </c>
      <c r="L80" s="56">
        <v>10.606061</v>
      </c>
      <c r="M80" s="37">
        <v>113.999999</v>
      </c>
      <c r="N80" s="37">
        <v>18.878674</v>
      </c>
      <c r="O80" s="38">
        <v>0.351852</v>
      </c>
      <c r="P80" s="53">
        <f t="shared" si="2"/>
        <v>94.769473000000005</v>
      </c>
      <c r="Q80" s="57">
        <v>89.511111</v>
      </c>
      <c r="R80" s="38">
        <v>12.690229</v>
      </c>
      <c r="S80" s="38">
        <v>0.140741</v>
      </c>
      <c r="T80" s="53">
        <f t="shared" si="3"/>
        <v>76.680140999999992</v>
      </c>
      <c r="U80" s="5"/>
      <c r="V80" s="5"/>
      <c r="W80" s="5"/>
      <c r="X80" s="5"/>
      <c r="Y80" s="5"/>
    </row>
    <row r="81" spans="1:25" x14ac:dyDescent="0.45">
      <c r="A81" s="52"/>
      <c r="B81" s="37">
        <v>76</v>
      </c>
      <c r="C81" s="55">
        <v>313</v>
      </c>
      <c r="D81" s="37">
        <v>45</v>
      </c>
      <c r="E81" s="37">
        <v>252</v>
      </c>
      <c r="F81" s="37">
        <v>2</v>
      </c>
      <c r="G81" s="56">
        <v>9</v>
      </c>
      <c r="H81" s="55">
        <v>209.018081</v>
      </c>
      <c r="I81" s="37">
        <v>13.293917</v>
      </c>
      <c r="J81" s="37">
        <v>180.84062</v>
      </c>
      <c r="K81" s="37">
        <v>0.222222</v>
      </c>
      <c r="L81" s="56">
        <v>13.484849000000001</v>
      </c>
      <c r="M81" s="37">
        <v>212.00000600000001</v>
      </c>
      <c r="N81" s="37">
        <v>34.337803000000001</v>
      </c>
      <c r="O81" s="38">
        <v>1.4284939999999999</v>
      </c>
      <c r="P81" s="53">
        <f t="shared" si="2"/>
        <v>176.233709</v>
      </c>
      <c r="Q81" s="57">
        <v>166.36713499999999</v>
      </c>
      <c r="R81" s="38">
        <v>23.198781</v>
      </c>
      <c r="S81" s="38">
        <v>0.82393400000000006</v>
      </c>
      <c r="T81" s="53">
        <f t="shared" si="3"/>
        <v>142.34441999999999</v>
      </c>
      <c r="U81" s="5"/>
      <c r="V81" s="5"/>
      <c r="W81" s="5"/>
      <c r="X81" s="5"/>
      <c r="Y81" s="5"/>
    </row>
    <row r="82" spans="1:25" x14ac:dyDescent="0.45">
      <c r="A82" s="52"/>
      <c r="B82" s="37">
        <v>77</v>
      </c>
      <c r="C82" s="55">
        <v>417</v>
      </c>
      <c r="D82" s="37">
        <v>75</v>
      </c>
      <c r="E82" s="37">
        <v>317</v>
      </c>
      <c r="F82" s="37">
        <v>7</v>
      </c>
      <c r="G82" s="56">
        <v>7</v>
      </c>
      <c r="H82" s="55">
        <v>335.42984300000001</v>
      </c>
      <c r="I82" s="37">
        <v>33.563538000000001</v>
      </c>
      <c r="J82" s="37">
        <v>286.90998999999999</v>
      </c>
      <c r="K82" s="37">
        <v>1.111111</v>
      </c>
      <c r="L82" s="56">
        <v>6.3157889999999997</v>
      </c>
      <c r="M82" s="37">
        <v>277.99997400000001</v>
      </c>
      <c r="N82" s="37">
        <v>42.215420999999999</v>
      </c>
      <c r="O82" s="38">
        <v>4.7012400000000003</v>
      </c>
      <c r="P82" s="53">
        <f t="shared" si="2"/>
        <v>231.083313</v>
      </c>
      <c r="Q82" s="57">
        <v>217.824106</v>
      </c>
      <c r="R82" s="38">
        <v>28.957685000000001</v>
      </c>
      <c r="S82" s="38">
        <v>3.1341600000000001</v>
      </c>
      <c r="T82" s="53">
        <f t="shared" si="3"/>
        <v>185.73226099999999</v>
      </c>
      <c r="U82" s="5"/>
      <c r="V82" s="5"/>
      <c r="W82" s="5"/>
      <c r="X82" s="5"/>
      <c r="Y82" s="5"/>
    </row>
    <row r="83" spans="1:25" x14ac:dyDescent="0.45">
      <c r="A83" s="52"/>
      <c r="B83" s="37">
        <v>78</v>
      </c>
      <c r="C83" s="55">
        <v>99</v>
      </c>
      <c r="D83" s="37">
        <v>42</v>
      </c>
      <c r="E83" s="37">
        <v>52</v>
      </c>
      <c r="F83" s="37">
        <v>2</v>
      </c>
      <c r="G83" s="56">
        <v>1</v>
      </c>
      <c r="H83" s="55">
        <v>59.035668000000001</v>
      </c>
      <c r="I83" s="37">
        <v>11.81208</v>
      </c>
      <c r="J83" s="37">
        <v>45.405405999999999</v>
      </c>
      <c r="K83" s="37">
        <v>0</v>
      </c>
      <c r="L83" s="56">
        <v>1.818182</v>
      </c>
      <c r="M83" s="37">
        <v>61.000000999999997</v>
      </c>
      <c r="N83" s="37">
        <v>9.2630970000000001</v>
      </c>
      <c r="O83" s="38">
        <v>1.0315669999999999</v>
      </c>
      <c r="P83" s="53">
        <f t="shared" si="2"/>
        <v>50.705336999999993</v>
      </c>
      <c r="Q83" s="57">
        <v>47.795941999999997</v>
      </c>
      <c r="R83" s="38">
        <v>6.354025</v>
      </c>
      <c r="S83" s="38">
        <v>0.68771099999999996</v>
      </c>
      <c r="T83" s="53">
        <f t="shared" si="3"/>
        <v>40.754205999999996</v>
      </c>
      <c r="U83" s="5"/>
      <c r="V83" s="5"/>
      <c r="W83" s="5"/>
      <c r="X83" s="5"/>
      <c r="Y83" s="5"/>
    </row>
    <row r="84" spans="1:25" x14ac:dyDescent="0.45">
      <c r="A84" s="52"/>
      <c r="B84" s="37">
        <v>79</v>
      </c>
      <c r="C84" s="55">
        <v>214</v>
      </c>
      <c r="D84" s="37">
        <v>63</v>
      </c>
      <c r="E84" s="37">
        <v>143</v>
      </c>
      <c r="F84" s="37">
        <v>2</v>
      </c>
      <c r="G84" s="56">
        <v>1</v>
      </c>
      <c r="H84" s="55">
        <v>109.795389</v>
      </c>
      <c r="I84" s="37">
        <v>16.101694999999999</v>
      </c>
      <c r="J84" s="37">
        <v>79.249249000000006</v>
      </c>
      <c r="K84" s="37">
        <v>12.777778</v>
      </c>
      <c r="L84" s="56">
        <v>1.6666669999999999</v>
      </c>
      <c r="M84" s="37">
        <v>126</v>
      </c>
      <c r="N84" s="37">
        <v>19.133610000000001</v>
      </c>
      <c r="O84" s="38">
        <v>2.1307779999999998</v>
      </c>
      <c r="P84" s="53">
        <f t="shared" si="2"/>
        <v>104.73561199999999</v>
      </c>
      <c r="Q84" s="57">
        <v>98.726043000000004</v>
      </c>
      <c r="R84" s="38">
        <v>13.124707000000001</v>
      </c>
      <c r="S84" s="38">
        <v>1.4205190000000001</v>
      </c>
      <c r="T84" s="53">
        <f t="shared" si="3"/>
        <v>84.180817000000005</v>
      </c>
      <c r="U84" s="5"/>
      <c r="V84" s="5"/>
      <c r="W84" s="5"/>
      <c r="X84" s="5"/>
      <c r="Y84" s="5"/>
    </row>
    <row r="85" spans="1:25" x14ac:dyDescent="0.45">
      <c r="A85" s="52"/>
      <c r="B85" s="37">
        <v>80</v>
      </c>
      <c r="C85" s="55">
        <v>274</v>
      </c>
      <c r="D85" s="37">
        <v>74</v>
      </c>
      <c r="E85" s="37">
        <v>178</v>
      </c>
      <c r="F85" s="37">
        <v>6</v>
      </c>
      <c r="G85" s="56">
        <v>4</v>
      </c>
      <c r="H85" s="55">
        <v>159.568378</v>
      </c>
      <c r="I85" s="37">
        <v>17.796610000000001</v>
      </c>
      <c r="J85" s="37">
        <v>103.16065999999999</v>
      </c>
      <c r="K85" s="37">
        <v>31.944445000000002</v>
      </c>
      <c r="L85" s="56">
        <v>6.6666660000000002</v>
      </c>
      <c r="M85" s="37">
        <v>161.99998600000001</v>
      </c>
      <c r="N85" s="37">
        <v>24.600352999999998</v>
      </c>
      <c r="O85" s="38">
        <v>2.7395710000000002</v>
      </c>
      <c r="P85" s="53">
        <f t="shared" si="2"/>
        <v>134.66006199999998</v>
      </c>
      <c r="Q85" s="57">
        <v>126.93347300000001</v>
      </c>
      <c r="R85" s="38">
        <v>16.874621999999999</v>
      </c>
      <c r="S85" s="38">
        <v>1.826381</v>
      </c>
      <c r="T85" s="53">
        <f t="shared" si="3"/>
        <v>108.23247000000001</v>
      </c>
      <c r="U85" s="5"/>
      <c r="V85" s="5"/>
      <c r="W85" s="5"/>
      <c r="X85" s="5"/>
      <c r="Y85" s="5"/>
    </row>
    <row r="86" spans="1:25" x14ac:dyDescent="0.45">
      <c r="A86" s="70"/>
      <c r="B86" s="66"/>
      <c r="C86" s="66"/>
      <c r="D86" s="66"/>
      <c r="E86" s="66"/>
      <c r="F86" s="66"/>
      <c r="H86" s="66"/>
      <c r="I86" s="66"/>
      <c r="J86" s="66"/>
      <c r="K86" s="66"/>
      <c r="L86" s="71"/>
      <c r="M86" s="66"/>
      <c r="N86" s="66"/>
      <c r="O86" s="66"/>
      <c r="P86" s="71"/>
      <c r="Q86" s="70"/>
      <c r="R86" s="66"/>
      <c r="S86" s="66"/>
      <c r="T86" s="71"/>
      <c r="U86" s="5"/>
      <c r="V86" s="5"/>
      <c r="W86" s="5"/>
      <c r="X86" s="5"/>
      <c r="Y86" s="5"/>
    </row>
    <row r="87" spans="1:25" x14ac:dyDescent="0.45">
      <c r="A87" s="101"/>
      <c r="B87" s="102" t="s">
        <v>4</v>
      </c>
      <c r="C87" s="103">
        <f>SUM(C6:C85)</f>
        <v>29793</v>
      </c>
      <c r="D87" s="73">
        <f>SUM(D6:D85)</f>
        <v>10275</v>
      </c>
      <c r="E87" s="73">
        <f>SUM(E6:E85)</f>
        <v>17605</v>
      </c>
      <c r="F87" s="73">
        <f>SUM(F6:F85)</f>
        <v>657</v>
      </c>
      <c r="G87" s="104">
        <f>SUM(G6:G85)</f>
        <v>701</v>
      </c>
      <c r="H87" s="73">
        <f>SUM(H6:H85)</f>
        <v>19862.925733</v>
      </c>
      <c r="I87" s="73">
        <f>SUM(I6:I85)</f>
        <v>4683.0762769999992</v>
      </c>
      <c r="J87" s="73">
        <f>SUM(J6:J85)</f>
        <v>13870.304132999998</v>
      </c>
      <c r="K87" s="73">
        <f>SUM(K6:K85)</f>
        <v>679.43791899999985</v>
      </c>
      <c r="L87" s="74">
        <f>SUM(L6:L85)</f>
        <v>476.89074600000009</v>
      </c>
      <c r="M87" s="73">
        <f>SUM(M6:M85)</f>
        <v>16304.998767000001</v>
      </c>
      <c r="N87" s="73">
        <f>SUM(N6:N85)</f>
        <v>2925.9525089999988</v>
      </c>
      <c r="O87" s="73">
        <f>SUM(O6:O85)</f>
        <v>150.04704299999997</v>
      </c>
      <c r="P87" s="74">
        <f>SUM(P6:P85)</f>
        <v>13228.999215000002</v>
      </c>
      <c r="Q87" s="72">
        <f>SUM(Q6:Q85)</f>
        <v>13215.897237000003</v>
      </c>
      <c r="R87" s="73">
        <f>SUM(R6:R85)</f>
        <v>2040.1633220000001</v>
      </c>
      <c r="S87" s="73">
        <f>SUM(S6:S85)</f>
        <v>111.022209</v>
      </c>
      <c r="T87" s="74">
        <f>SUM(T6:T85)</f>
        <v>11064.711706000002</v>
      </c>
      <c r="U87" s="5"/>
      <c r="V87" s="5"/>
      <c r="W87" s="5"/>
      <c r="X87" s="5"/>
      <c r="Y87" s="5"/>
    </row>
  </sheetData>
  <sheetProtection sheet="1" objects="1" scenarios="1" selectLockedCells="1"/>
  <protectedRanges>
    <protectedRange sqref="A6:A85" name="Range1"/>
  </protectedRanges>
  <mergeCells count="5">
    <mergeCell ref="A1:L1"/>
    <mergeCell ref="C4:G4"/>
    <mergeCell ref="H4:L4"/>
    <mergeCell ref="Q4:T4"/>
    <mergeCell ref="M4:P4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4"/>
  <sheetViews>
    <sheetView zoomScaleNormal="100" workbookViewId="0">
      <selection activeCell="A3" sqref="A3:J4"/>
    </sheetView>
  </sheetViews>
  <sheetFormatPr defaultColWidth="9.1640625" defaultRowHeight="12.9" x14ac:dyDescent="0.5"/>
  <cols>
    <col min="1" max="1" width="11.5546875" style="43" customWidth="1"/>
    <col min="2" max="2" width="13.71875" style="43" customWidth="1"/>
    <col min="3" max="4" width="6.27734375" style="43" bestFit="1" customWidth="1"/>
    <col min="5" max="6" width="6.27734375" style="43" customWidth="1"/>
    <col min="7" max="9" width="9.77734375" style="43" bestFit="1" customWidth="1"/>
    <col min="10" max="10" width="8.5546875" style="43" customWidth="1"/>
    <col min="11" max="11" width="10.1640625" style="43" bestFit="1" customWidth="1"/>
    <col min="12" max="12" width="7.27734375" style="43" bestFit="1" customWidth="1"/>
    <col min="13" max="13" width="10.1640625" style="43" bestFit="1" customWidth="1"/>
    <col min="14" max="14" width="8" style="43" bestFit="1" customWidth="1"/>
    <col min="15" max="15" width="9.77734375" style="43" bestFit="1" customWidth="1"/>
    <col min="16" max="16" width="8" style="43" customWidth="1"/>
    <col min="17" max="17" width="9.77734375" style="43" bestFit="1" customWidth="1"/>
    <col min="18" max="18" width="8" style="43" customWidth="1"/>
    <col min="19" max="19" width="8" style="43" bestFit="1" customWidth="1"/>
    <col min="20" max="20" width="8" style="43" customWidth="1"/>
    <col min="21" max="21" width="13.1640625" style="43" customWidth="1"/>
    <col min="22" max="23" width="8" style="43" bestFit="1" customWidth="1"/>
    <col min="24" max="24" width="8" style="43" customWidth="1"/>
    <col min="25" max="25" width="10.1640625" style="43" bestFit="1" customWidth="1"/>
    <col min="26" max="26" width="6.44140625" style="43" bestFit="1" customWidth="1"/>
    <col min="27" max="27" width="9.1640625" style="43" bestFit="1" customWidth="1"/>
    <col min="28" max="28" width="7.44140625" style="43" bestFit="1" customWidth="1"/>
    <col min="29" max="29" width="6.83203125" style="43" bestFit="1" customWidth="1"/>
    <col min="30" max="30" width="5.44140625" style="43" bestFit="1" customWidth="1"/>
    <col min="31" max="16384" width="9.1640625" style="43"/>
  </cols>
  <sheetData>
    <row r="1" spans="1:18" s="48" customFormat="1" ht="14.4" x14ac:dyDescent="0.55000000000000004">
      <c r="A1" s="47" t="s">
        <v>1</v>
      </c>
      <c r="B1" s="47"/>
      <c r="J1" s="49" t="s">
        <v>33</v>
      </c>
      <c r="K1" s="50">
        <f>H8/F7</f>
        <v>7448.25</v>
      </c>
    </row>
    <row r="2" spans="1:18" s="48" customFormat="1" ht="14.4" x14ac:dyDescent="0.55000000000000004">
      <c r="A2" s="47" t="s">
        <v>56</v>
      </c>
      <c r="B2" s="47"/>
    </row>
    <row r="3" spans="1:18" s="48" customFormat="1" ht="14.4" x14ac:dyDescent="0.55000000000000004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</row>
    <row r="4" spans="1:18" s="48" customFormat="1" ht="14.4" x14ac:dyDescent="0.55000000000000004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18" s="45" customFormat="1" x14ac:dyDescent="0.5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8" x14ac:dyDescent="0.5">
      <c r="C6" s="99" t="s">
        <v>30</v>
      </c>
      <c r="D6" s="97"/>
      <c r="E6" s="97"/>
      <c r="F6" s="97"/>
      <c r="G6" s="97"/>
      <c r="H6" s="100"/>
      <c r="I6" s="96" t="s">
        <v>32</v>
      </c>
      <c r="J6" s="97"/>
      <c r="K6" s="97"/>
      <c r="L6" s="97"/>
      <c r="M6" s="97"/>
      <c r="N6" s="98"/>
      <c r="O6" s="45"/>
      <c r="P6" s="45"/>
      <c r="Q6" s="45"/>
      <c r="R6" s="45"/>
    </row>
    <row r="7" spans="1:18" ht="13.2" thickBot="1" x14ac:dyDescent="0.55000000000000004">
      <c r="A7" s="6" t="s">
        <v>29</v>
      </c>
      <c r="B7" s="6" t="s">
        <v>28</v>
      </c>
      <c r="C7" s="82">
        <v>1</v>
      </c>
      <c r="D7" s="83">
        <v>2</v>
      </c>
      <c r="E7" s="83">
        <v>3</v>
      </c>
      <c r="F7" s="83">
        <v>4</v>
      </c>
      <c r="G7" s="84" t="s">
        <v>3</v>
      </c>
      <c r="H7" s="84" t="s">
        <v>4</v>
      </c>
      <c r="I7" s="82">
        <f>C7</f>
        <v>1</v>
      </c>
      <c r="J7" s="83">
        <f>D7</f>
        <v>2</v>
      </c>
      <c r="K7" s="83">
        <f>E7</f>
        <v>3</v>
      </c>
      <c r="L7" s="83">
        <f>F7</f>
        <v>4</v>
      </c>
      <c r="M7" s="84" t="s">
        <v>3</v>
      </c>
      <c r="N7" s="84" t="s">
        <v>4</v>
      </c>
    </row>
    <row r="8" spans="1:18" x14ac:dyDescent="0.5">
      <c r="A8" s="93" t="s">
        <v>16</v>
      </c>
      <c r="B8" s="28" t="s">
        <v>15</v>
      </c>
      <c r="C8" s="8">
        <f>SUMIF(Assignments!$A$6:$A$85,"=1",Assignments!$C$6:$C$85)</f>
        <v>0</v>
      </c>
      <c r="D8" s="9">
        <f>SUMIF(Assignments!$A$6:$A$85,"=2",Assignments!$C$6:$C$85)</f>
        <v>0</v>
      </c>
      <c r="E8" s="9">
        <f>SUMIF(Assignments!$A$6:$A$85,"=3",Assignments!$C$6:$C$85)</f>
        <v>0</v>
      </c>
      <c r="F8" s="9">
        <f>SUMIF(Assignments!$A$6:$A$85,"=4",Assignments!$C$6:$C$85)</f>
        <v>0</v>
      </c>
      <c r="G8" s="10">
        <f>H8-SUM(C8:F8)</f>
        <v>29793</v>
      </c>
      <c r="H8" s="10">
        <f>Assignments!C87</f>
        <v>29793</v>
      </c>
      <c r="I8" s="11"/>
      <c r="J8" s="12"/>
      <c r="K8" s="12"/>
      <c r="L8" s="12"/>
      <c r="M8" s="40"/>
      <c r="N8" s="13"/>
      <c r="P8" s="7"/>
    </row>
    <row r="9" spans="1:18" ht="25.8" x14ac:dyDescent="0.5">
      <c r="A9" s="94"/>
      <c r="B9" s="29" t="s">
        <v>31</v>
      </c>
      <c r="C9" s="14">
        <f t="shared" ref="C9:F9" si="0">C8-$K$1</f>
        <v>-7448.25</v>
      </c>
      <c r="D9" s="15">
        <f t="shared" si="0"/>
        <v>-7448.25</v>
      </c>
      <c r="E9" s="15">
        <f t="shared" si="0"/>
        <v>-7448.25</v>
      </c>
      <c r="F9" s="15">
        <f t="shared" si="0"/>
        <v>-7448.25</v>
      </c>
      <c r="G9" s="16"/>
      <c r="H9" s="16">
        <f>MAX(C9:F9)-MIN(C9:F9)</f>
        <v>0</v>
      </c>
      <c r="I9" s="76">
        <f>C9/$K$1</f>
        <v>-1</v>
      </c>
      <c r="J9" s="77">
        <f>D9/$K$1</f>
        <v>-1</v>
      </c>
      <c r="K9" s="77">
        <f>E9/$K$1</f>
        <v>-1</v>
      </c>
      <c r="L9" s="77">
        <f>F9/$K$1</f>
        <v>-1</v>
      </c>
      <c r="M9" s="41"/>
      <c r="N9" s="27">
        <f>H9/$K$1</f>
        <v>0</v>
      </c>
      <c r="P9" s="7"/>
    </row>
    <row r="10" spans="1:18" x14ac:dyDescent="0.5">
      <c r="A10" s="94"/>
      <c r="B10" s="30" t="s">
        <v>20</v>
      </c>
      <c r="C10" s="14">
        <f>SUMIF(Assignments!$A$6:$A$85,"=1",Assignments!$D$6:$D$85)</f>
        <v>0</v>
      </c>
      <c r="D10" s="15">
        <f>SUMIF(Assignments!$A$6:$A$85,"=2",Assignments!$D$6:$D$85)</f>
        <v>0</v>
      </c>
      <c r="E10" s="15">
        <f>SUMIF(Assignments!$A$6:$A$85,"=3",Assignments!$D$6:$D$85)</f>
        <v>0</v>
      </c>
      <c r="F10" s="15">
        <f>SUMIF(Assignments!$A$6:$A$85,"=4",Assignments!$D$6:$D$85)</f>
        <v>0</v>
      </c>
      <c r="G10" s="16">
        <f t="shared" ref="G10:G26" si="1">H10-SUM(C10:F10)</f>
        <v>10275</v>
      </c>
      <c r="H10" s="78">
        <v>10275</v>
      </c>
      <c r="I10" s="17" t="e">
        <f t="shared" ref="I10:L13" si="2">C10/C$8</f>
        <v>#DIV/0!</v>
      </c>
      <c r="J10" s="18" t="e">
        <f t="shared" si="2"/>
        <v>#DIV/0!</v>
      </c>
      <c r="K10" s="18" t="e">
        <f t="shared" si="2"/>
        <v>#DIV/0!</v>
      </c>
      <c r="L10" s="18" t="e">
        <f t="shared" si="2"/>
        <v>#DIV/0!</v>
      </c>
      <c r="M10" s="41">
        <f>IF(G10&gt;0,G10/G$8,"")</f>
        <v>0.34487966972107542</v>
      </c>
      <c r="N10" s="19">
        <f>H10/H$8</f>
        <v>0.34487966972107542</v>
      </c>
      <c r="P10" s="7"/>
    </row>
    <row r="11" spans="1:18" x14ac:dyDescent="0.5">
      <c r="A11" s="94"/>
      <c r="B11" s="30" t="s">
        <v>0</v>
      </c>
      <c r="C11" s="14">
        <f>SUMIF(Assignments!$A$6:$A$85,"=1",Assignments!$E$6:$E$85)</f>
        <v>0</v>
      </c>
      <c r="D11" s="15">
        <f>SUMIF(Assignments!$A$6:$A$85,"=2",Assignments!$E$6:$E$85)</f>
        <v>0</v>
      </c>
      <c r="E11" s="15">
        <f>SUMIF(Assignments!$A$6:$A$85,"=3",Assignments!$E$6:$E$85)</f>
        <v>0</v>
      </c>
      <c r="F11" s="15">
        <f>SUMIF(Assignments!$A$6:$A$85,"=4",Assignments!$E$6:$E$85)</f>
        <v>0</v>
      </c>
      <c r="G11" s="16">
        <f t="shared" si="1"/>
        <v>17605</v>
      </c>
      <c r="H11" s="78">
        <v>17605</v>
      </c>
      <c r="I11" s="17" t="e">
        <f t="shared" si="2"/>
        <v>#DIV/0!</v>
      </c>
      <c r="J11" s="18" t="e">
        <f t="shared" si="2"/>
        <v>#DIV/0!</v>
      </c>
      <c r="K11" s="18" t="e">
        <f t="shared" si="2"/>
        <v>#DIV/0!</v>
      </c>
      <c r="L11" s="18" t="e">
        <f t="shared" si="2"/>
        <v>#DIV/0!</v>
      </c>
      <c r="M11" s="41">
        <f>IF(G11&gt;0,G11/G$8,"")</f>
        <v>0.59091061658778909</v>
      </c>
      <c r="N11" s="19">
        <f>H11/H$8</f>
        <v>0.59091061658778909</v>
      </c>
      <c r="P11" s="7"/>
    </row>
    <row r="12" spans="1:18" x14ac:dyDescent="0.5">
      <c r="A12" s="94"/>
      <c r="B12" s="30" t="s">
        <v>47</v>
      </c>
      <c r="C12" s="14">
        <f>SUMIF(Assignments!$A$6:$A$85,"=1",Assignments!$F$6:$F$85)</f>
        <v>0</v>
      </c>
      <c r="D12" s="15">
        <f>SUMIF(Assignments!$A$6:$A$85,"=2",Assignments!$F$6:$F$85)</f>
        <v>0</v>
      </c>
      <c r="E12" s="15">
        <f>SUMIF(Assignments!$A$6:$A$85,"=3",Assignments!$F$6:$F$85)</f>
        <v>0</v>
      </c>
      <c r="F12" s="15">
        <f>SUMIF(Assignments!$A$6:$A$85,"=4",Assignments!$F$6:$F$85)</f>
        <v>0</v>
      </c>
      <c r="G12" s="16">
        <f t="shared" si="1"/>
        <v>657</v>
      </c>
      <c r="H12" s="78">
        <v>657</v>
      </c>
      <c r="I12" s="17" t="e">
        <f t="shared" si="2"/>
        <v>#DIV/0!</v>
      </c>
      <c r="J12" s="18" t="e">
        <f t="shared" si="2"/>
        <v>#DIV/0!</v>
      </c>
      <c r="K12" s="18" t="e">
        <f t="shared" si="2"/>
        <v>#DIV/0!</v>
      </c>
      <c r="L12" s="18" t="e">
        <f t="shared" si="2"/>
        <v>#DIV/0!</v>
      </c>
      <c r="M12" s="41">
        <f>IF(G12&gt;0,G12/G$8,"")</f>
        <v>2.2052159903332997E-2</v>
      </c>
      <c r="N12" s="19">
        <f>H12/H$8</f>
        <v>2.2052159903332997E-2</v>
      </c>
      <c r="P12" s="7"/>
    </row>
    <row r="13" spans="1:18" ht="13.2" thickBot="1" x14ac:dyDescent="0.55000000000000004">
      <c r="A13" s="94"/>
      <c r="B13" s="30" t="s">
        <v>18</v>
      </c>
      <c r="C13" s="14">
        <f>SUMIF(Assignments!$A$6:$A$85,"=1",Assignments!$G$6:$G$85)</f>
        <v>0</v>
      </c>
      <c r="D13" s="15">
        <f>SUMIF(Assignments!$A$6:$A$85,"=2",Assignments!$G$6:$G$85)</f>
        <v>0</v>
      </c>
      <c r="E13" s="15">
        <f>SUMIF(Assignments!$A$6:$A$85,"=3",Assignments!$G$6:$G$85)</f>
        <v>0</v>
      </c>
      <c r="F13" s="15">
        <f>SUMIF(Assignments!$A$6:$A$85,"=4",Assignments!$G$6:$G$85)</f>
        <v>0</v>
      </c>
      <c r="G13" s="16">
        <f t="shared" si="1"/>
        <v>701</v>
      </c>
      <c r="H13" s="79">
        <v>701</v>
      </c>
      <c r="I13" s="17" t="e">
        <f t="shared" si="2"/>
        <v>#DIV/0!</v>
      </c>
      <c r="J13" s="18" t="e">
        <f t="shared" si="2"/>
        <v>#DIV/0!</v>
      </c>
      <c r="K13" s="18" t="e">
        <f t="shared" si="2"/>
        <v>#DIV/0!</v>
      </c>
      <c r="L13" s="18" t="e">
        <f t="shared" si="2"/>
        <v>#DIV/0!</v>
      </c>
      <c r="M13" s="32">
        <f>IF(G13&gt;0,G13/G$8,"")</f>
        <v>2.3529016883160475E-2</v>
      </c>
      <c r="N13" s="19">
        <f>H13/H$8</f>
        <v>2.3529016883160475E-2</v>
      </c>
      <c r="P13" s="7"/>
    </row>
    <row r="14" spans="1:18" x14ac:dyDescent="0.5">
      <c r="A14" s="93" t="s">
        <v>21</v>
      </c>
      <c r="B14" s="28" t="s">
        <v>17</v>
      </c>
      <c r="C14" s="8">
        <f>SUMIF(Assignments!$A$6:$A$85,"=1",Assignments!$H$6:$H$85)</f>
        <v>0</v>
      </c>
      <c r="D14" s="9">
        <f>SUMIF(Assignments!$A$6:$A$85,"=2",Assignments!$H$6:$H$85)</f>
        <v>0</v>
      </c>
      <c r="E14" s="9">
        <f>SUMIF(Assignments!$A$6:$A$85,"=3",Assignments!$H$6:$H$85)</f>
        <v>0</v>
      </c>
      <c r="F14" s="9">
        <f>SUMIF(Assignments!$A$6:$A$85,"=4",Assignments!$H$6:$H$85)</f>
        <v>0</v>
      </c>
      <c r="G14" s="10">
        <f t="shared" si="1"/>
        <v>19862.925733</v>
      </c>
      <c r="H14" s="80">
        <v>19862.925733</v>
      </c>
      <c r="I14" s="11"/>
      <c r="J14" s="12"/>
      <c r="K14" s="12"/>
      <c r="L14" s="12"/>
      <c r="M14" s="42"/>
      <c r="N14" s="26"/>
      <c r="P14" s="7"/>
    </row>
    <row r="15" spans="1:18" x14ac:dyDescent="0.5">
      <c r="A15" s="94"/>
      <c r="B15" s="30" t="s">
        <v>23</v>
      </c>
      <c r="C15" s="14">
        <f>SUMIF(Assignments!$A$6:$A$85,"=1",Assignments!$I$6:$I$85)</f>
        <v>0</v>
      </c>
      <c r="D15" s="15">
        <f>SUMIF(Assignments!$A$6:$A$85,"=2",Assignments!$I$6:$I$85)</f>
        <v>0</v>
      </c>
      <c r="E15" s="15">
        <f>SUMIF(Assignments!$A$6:$A$85,"=3",Assignments!$I$6:$I$85)</f>
        <v>0</v>
      </c>
      <c r="F15" s="15">
        <f>SUMIF(Assignments!$A$6:$A$85,"=4",Assignments!$I$6:$I$85)</f>
        <v>0</v>
      </c>
      <c r="G15" s="16">
        <f t="shared" si="1"/>
        <v>4683.0762769999992</v>
      </c>
      <c r="H15" s="78">
        <v>4683.0762769999992</v>
      </c>
      <c r="I15" s="17" t="e">
        <f t="shared" ref="I15:L18" si="3">C15/C$14</f>
        <v>#DIV/0!</v>
      </c>
      <c r="J15" s="18" t="e">
        <f t="shared" si="3"/>
        <v>#DIV/0!</v>
      </c>
      <c r="K15" s="18" t="e">
        <f t="shared" si="3"/>
        <v>#DIV/0!</v>
      </c>
      <c r="L15" s="18" t="e">
        <f t="shared" si="3"/>
        <v>#DIV/0!</v>
      </c>
      <c r="M15" s="41">
        <f>IF(G15&gt;0,G15/G$8,"")</f>
        <v>0.15718713378981639</v>
      </c>
      <c r="N15" s="19">
        <f>H15/H$14</f>
        <v>0.23576971187178125</v>
      </c>
      <c r="P15" s="7"/>
    </row>
    <row r="16" spans="1:18" x14ac:dyDescent="0.5">
      <c r="A16" s="94"/>
      <c r="B16" s="30" t="s">
        <v>24</v>
      </c>
      <c r="C16" s="14">
        <f>SUMIF(Assignments!$A$6:$A$85,"=1",Assignments!$J$6:$J$85)</f>
        <v>0</v>
      </c>
      <c r="D16" s="15">
        <f>SUMIF(Assignments!$A$6:$A$85,"=2",Assignments!$J$6:$J$85)</f>
        <v>0</v>
      </c>
      <c r="E16" s="15">
        <f>SUMIF(Assignments!$A$6:$A$85,"=3",Assignments!$J$6:$J$85)</f>
        <v>0</v>
      </c>
      <c r="F16" s="15">
        <f>SUMIF(Assignments!$A$6:$A$85,"=4",Assignments!$J$6:$J$85)</f>
        <v>0</v>
      </c>
      <c r="G16" s="16">
        <f t="shared" si="1"/>
        <v>13870.304132999998</v>
      </c>
      <c r="H16" s="78">
        <v>13870.304132999998</v>
      </c>
      <c r="I16" s="17" t="e">
        <f t="shared" si="3"/>
        <v>#DIV/0!</v>
      </c>
      <c r="J16" s="18" t="e">
        <f t="shared" si="3"/>
        <v>#DIV/0!</v>
      </c>
      <c r="K16" s="18" t="e">
        <f t="shared" si="3"/>
        <v>#DIV/0!</v>
      </c>
      <c r="L16" s="18" t="e">
        <f t="shared" si="3"/>
        <v>#DIV/0!</v>
      </c>
      <c r="M16" s="41">
        <f>IF(G16&gt;0,G16/G$8,"")</f>
        <v>0.46555580616252135</v>
      </c>
      <c r="N16" s="19">
        <f>H16/H$14</f>
        <v>0.69830116265078002</v>
      </c>
      <c r="P16" s="7"/>
    </row>
    <row r="17" spans="1:26" x14ac:dyDescent="0.5">
      <c r="A17" s="94"/>
      <c r="B17" s="30" t="s">
        <v>47</v>
      </c>
      <c r="C17" s="14">
        <f>SUMIF(Assignments!$A$6:$A$85,"=1",Assignments!$K$6:$K$85)</f>
        <v>0</v>
      </c>
      <c r="D17" s="15">
        <f>SUMIF(Assignments!$A$6:$A$85,"=2",Assignments!$K$6:$K$85)</f>
        <v>0</v>
      </c>
      <c r="E17" s="15">
        <f>SUMIF(Assignments!$A$6:$A$85,"=3",Assignments!$K$6:$K$85)</f>
        <v>0</v>
      </c>
      <c r="F17" s="15">
        <f>SUMIF(Assignments!$A$6:$A$85,"=4",Assignments!$K$6:$K$85)</f>
        <v>0</v>
      </c>
      <c r="G17" s="16">
        <f t="shared" si="1"/>
        <v>679.43791899999985</v>
      </c>
      <c r="H17" s="78">
        <v>679.43791899999985</v>
      </c>
      <c r="I17" s="17" t="e">
        <f t="shared" si="3"/>
        <v>#DIV/0!</v>
      </c>
      <c r="J17" s="18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41">
        <f>IF(G17&gt;0,G17/G$8,"")</f>
        <v>2.2805287114422847E-2</v>
      </c>
      <c r="N17" s="19">
        <f>H17/H$14</f>
        <v>3.4206336374262868E-2</v>
      </c>
      <c r="P17" s="7"/>
    </row>
    <row r="18" spans="1:26" ht="13.2" thickBot="1" x14ac:dyDescent="0.55000000000000004">
      <c r="A18" s="94"/>
      <c r="B18" s="30" t="s">
        <v>25</v>
      </c>
      <c r="C18" s="14">
        <f>SUMIF(Assignments!$A$6:$A$85,"=1",Assignments!$L$6:$L$85)</f>
        <v>0</v>
      </c>
      <c r="D18" s="15">
        <f>SUMIF(Assignments!$A$6:$A$85,"=2",Assignments!$L$6:$L$85)</f>
        <v>0</v>
      </c>
      <c r="E18" s="15">
        <f>SUMIF(Assignments!$A$6:$A$85,"=3",Assignments!$L$6:$L$85)</f>
        <v>0</v>
      </c>
      <c r="F18" s="15">
        <f>SUMIF(Assignments!$A$6:$A$85,"=4",Assignments!$L$6:$L$85)</f>
        <v>0</v>
      </c>
      <c r="G18" s="16">
        <f t="shared" si="1"/>
        <v>476.89074600000009</v>
      </c>
      <c r="H18" s="79">
        <v>476.89074600000009</v>
      </c>
      <c r="I18" s="17" t="e">
        <f t="shared" si="3"/>
        <v>#DIV/0!</v>
      </c>
      <c r="J18" s="18" t="e">
        <f t="shared" si="3"/>
        <v>#DIV/0!</v>
      </c>
      <c r="K18" s="18" t="e">
        <f t="shared" si="3"/>
        <v>#DIV/0!</v>
      </c>
      <c r="L18" s="18" t="e">
        <f t="shared" si="3"/>
        <v>#DIV/0!</v>
      </c>
      <c r="M18" s="32">
        <f>IF(G18&gt;0,G18/G$8,"")</f>
        <v>1.6006805155573459E-2</v>
      </c>
      <c r="N18" s="19">
        <f>H18/H$14</f>
        <v>2.4009088711825579E-2</v>
      </c>
      <c r="P18" s="7"/>
    </row>
    <row r="19" spans="1:26" x14ac:dyDescent="0.5">
      <c r="A19" s="93" t="s">
        <v>48</v>
      </c>
      <c r="B19" s="28" t="s">
        <v>34</v>
      </c>
      <c r="C19" s="8">
        <f>SUMIF(Assignments!$A$6:$A$85,"=1",Assignments!$M$6:$M$85)</f>
        <v>0</v>
      </c>
      <c r="D19" s="9">
        <f>SUMIF(Assignments!$A$6:$A$85,"=2",Assignments!$M$6:$M$85)</f>
        <v>0</v>
      </c>
      <c r="E19" s="9">
        <f>SUMIF(Assignments!$A$6:$A$85,"=3",Assignments!$M$6:$M$85)</f>
        <v>0</v>
      </c>
      <c r="F19" s="9">
        <f>SUMIF(Assignments!$A$6:$A$85,"=4",Assignments!$M$6:$M$85)</f>
        <v>0</v>
      </c>
      <c r="G19" s="10">
        <f t="shared" si="1"/>
        <v>16304.998767000001</v>
      </c>
      <c r="H19" s="81">
        <v>16304.998767000001</v>
      </c>
      <c r="I19" s="11"/>
      <c r="J19" s="12"/>
      <c r="K19" s="12"/>
      <c r="L19" s="12"/>
      <c r="M19" s="41"/>
      <c r="N19" s="26"/>
      <c r="P19" s="7"/>
    </row>
    <row r="20" spans="1:26" s="46" customFormat="1" x14ac:dyDescent="0.5">
      <c r="A20" s="94"/>
      <c r="B20" s="30" t="s">
        <v>36</v>
      </c>
      <c r="C20" s="14">
        <f>SUMIF(Assignments!$A$6:$A$85,"=1",Assignments!$N$6:$N$85)</f>
        <v>0</v>
      </c>
      <c r="D20" s="15">
        <f>SUMIF(Assignments!$A$6:$A$85,"=2",Assignments!$N$6:$N$85)</f>
        <v>0</v>
      </c>
      <c r="E20" s="15">
        <f>SUMIF(Assignments!$A$6:$A$85,"=3",Assignments!$N$6:$N$85)</f>
        <v>0</v>
      </c>
      <c r="F20" s="15">
        <f>SUMIF(Assignments!$A$6:$A$85,"=4",Assignments!$N$6:$N$85)</f>
        <v>0</v>
      </c>
      <c r="G20" s="16">
        <f t="shared" si="1"/>
        <v>2925.9525089999988</v>
      </c>
      <c r="H20" s="81">
        <v>2925.9525089999988</v>
      </c>
      <c r="I20" s="17" t="e">
        <f t="shared" ref="I20:L22" si="4">C20/C$19</f>
        <v>#DIV/0!</v>
      </c>
      <c r="J20" s="18" t="e">
        <f t="shared" si="4"/>
        <v>#DIV/0!</v>
      </c>
      <c r="K20" s="18" t="e">
        <f t="shared" si="4"/>
        <v>#DIV/0!</v>
      </c>
      <c r="L20" s="18" t="e">
        <f t="shared" si="4"/>
        <v>#DIV/0!</v>
      </c>
      <c r="M20" s="41">
        <f>IF(G20&gt;0,G20/G$8,"")</f>
        <v>9.8209395126371932E-2</v>
      </c>
      <c r="N20" s="19">
        <f>H20/H$19</f>
        <v>0.17945125607257881</v>
      </c>
      <c r="P20" s="7"/>
    </row>
    <row r="21" spans="1:26" x14ac:dyDescent="0.5">
      <c r="A21" s="94"/>
      <c r="B21" s="30" t="s">
        <v>19</v>
      </c>
      <c r="C21" s="14">
        <f>SUMIF(Assignments!$A$6:$A$85,"=1",Assignments!$O$6:$O$85)</f>
        <v>0</v>
      </c>
      <c r="D21" s="15">
        <f>SUMIF(Assignments!$A$6:$A$85,"=2",Assignments!$O$6:$O$85)</f>
        <v>0</v>
      </c>
      <c r="E21" s="15">
        <f>SUMIF(Assignments!$A$6:$A$85,"=3",Assignments!$O$6:$O$85)</f>
        <v>0</v>
      </c>
      <c r="F21" s="15">
        <f>SUMIF(Assignments!$A$6:$A$85,"=4",Assignments!$O$6:$O$85)</f>
        <v>0</v>
      </c>
      <c r="G21" s="16">
        <f t="shared" si="1"/>
        <v>150.04704299999997</v>
      </c>
      <c r="H21" s="81">
        <v>150.04704299999997</v>
      </c>
      <c r="I21" s="17" t="e">
        <f t="shared" si="4"/>
        <v>#DIV/0!</v>
      </c>
      <c r="J21" s="18" t="e">
        <f t="shared" si="4"/>
        <v>#DIV/0!</v>
      </c>
      <c r="K21" s="18" t="e">
        <f t="shared" si="4"/>
        <v>#DIV/0!</v>
      </c>
      <c r="L21" s="18" t="e">
        <f t="shared" si="4"/>
        <v>#DIV/0!</v>
      </c>
      <c r="M21" s="41">
        <f>IF(G21&gt;0,G21/G$8,"")</f>
        <v>5.03631869902326E-3</v>
      </c>
      <c r="N21" s="19">
        <f>H21/H$19</f>
        <v>9.2025178992152425E-3</v>
      </c>
      <c r="P21" s="7"/>
    </row>
    <row r="22" spans="1:26" ht="13.2" thickBot="1" x14ac:dyDescent="0.55000000000000004">
      <c r="A22" s="95"/>
      <c r="B22" s="31" t="s">
        <v>37</v>
      </c>
      <c r="C22" s="20">
        <f>SUMIF(Assignments!$A$6:$A$85,"=1",Assignments!$P$6:$P$85)</f>
        <v>0</v>
      </c>
      <c r="D22" s="21">
        <f>SUMIF(Assignments!$A$6:$A$85,"=2",Assignments!$P$6:$P$85)</f>
        <v>0</v>
      </c>
      <c r="E22" s="21">
        <f>SUMIF(Assignments!$A$6:$A$85,"=3",Assignments!$P$6:$P$85)</f>
        <v>0</v>
      </c>
      <c r="F22" s="21">
        <f>SUMIF(Assignments!$A$6:$A$85,"=4",Assignments!$P$6:$P$85)</f>
        <v>0</v>
      </c>
      <c r="G22" s="22">
        <f t="shared" si="1"/>
        <v>13228.999215000002</v>
      </c>
      <c r="H22" s="81">
        <v>13228.999215000002</v>
      </c>
      <c r="I22" s="23" t="e">
        <f t="shared" si="4"/>
        <v>#DIV/0!</v>
      </c>
      <c r="J22" s="24" t="e">
        <f t="shared" si="4"/>
        <v>#DIV/0!</v>
      </c>
      <c r="K22" s="24" t="e">
        <f t="shared" si="4"/>
        <v>#DIV/0!</v>
      </c>
      <c r="L22" s="24" t="e">
        <f t="shared" si="4"/>
        <v>#DIV/0!</v>
      </c>
      <c r="M22" s="41">
        <f>IF(G22&gt;0,G22/G$8,"")</f>
        <v>0.44403045060920354</v>
      </c>
      <c r="N22" s="25">
        <f>H22/H$19</f>
        <v>0.81134622602820594</v>
      </c>
      <c r="P22" s="7"/>
    </row>
    <row r="23" spans="1:26" x14ac:dyDescent="0.5">
      <c r="A23" s="93" t="s">
        <v>49</v>
      </c>
      <c r="B23" s="28" t="s">
        <v>35</v>
      </c>
      <c r="C23" s="8">
        <f>SUMIF(Assignments!$A$6:$A$85,"=1",Assignments!$Q$6:$Q$85)</f>
        <v>0</v>
      </c>
      <c r="D23" s="9">
        <f>SUMIF(Assignments!$A$6:$A$85,"=2",Assignments!$Q$6:$Q$85)</f>
        <v>0</v>
      </c>
      <c r="E23" s="9">
        <f>SUMIF(Assignments!$A$6:$A$85,"=3",Assignments!$Q$6:$Q$85)</f>
        <v>0</v>
      </c>
      <c r="F23" s="9">
        <f>SUMIF(Assignments!$A$6:$A$85,"=4",Assignments!$Q$6:$Q$85)</f>
        <v>0</v>
      </c>
      <c r="G23" s="10">
        <f t="shared" si="1"/>
        <v>13215.897237000003</v>
      </c>
      <c r="H23" s="80">
        <v>13215.897237000003</v>
      </c>
      <c r="I23" s="11"/>
      <c r="J23" s="12"/>
      <c r="K23" s="12"/>
      <c r="L23" s="12"/>
      <c r="M23" s="42"/>
      <c r="N23" s="26"/>
      <c r="P23" s="7"/>
    </row>
    <row r="24" spans="1:26" x14ac:dyDescent="0.5">
      <c r="A24" s="94"/>
      <c r="B24" s="30" t="s">
        <v>36</v>
      </c>
      <c r="C24" s="14">
        <f>SUMIF(Assignments!$A$6:$A$85,"=1",Assignments!$R$6:$R$85)</f>
        <v>0</v>
      </c>
      <c r="D24" s="15">
        <f>SUMIF(Assignments!$A$6:$A$85,"=2",Assignments!$R$6:$R$85)</f>
        <v>0</v>
      </c>
      <c r="E24" s="15">
        <f>SUMIF(Assignments!$A$6:$A$85,"=3",Assignments!$R$6:$R$85)</f>
        <v>0</v>
      </c>
      <c r="F24" s="15">
        <f>SUMIF(Assignments!$A$6:$A$85,"=4",Assignments!$R$6:$R$85)</f>
        <v>0</v>
      </c>
      <c r="G24" s="16">
        <f t="shared" si="1"/>
        <v>2040.1633220000001</v>
      </c>
      <c r="H24" s="78">
        <v>2040.1633220000001</v>
      </c>
      <c r="I24" s="17" t="e">
        <f t="shared" ref="I24:L26" si="5">C24/C$23</f>
        <v>#DIV/0!</v>
      </c>
      <c r="J24" s="18" t="e">
        <f t="shared" si="5"/>
        <v>#DIV/0!</v>
      </c>
      <c r="K24" s="18" t="e">
        <f t="shared" si="5"/>
        <v>#DIV/0!</v>
      </c>
      <c r="L24" s="18" t="e">
        <f t="shared" si="5"/>
        <v>#DIV/0!</v>
      </c>
      <c r="M24" s="41">
        <f>IF(G24&gt;0,G24/G$8,"")</f>
        <v>6.8477941865538891E-2</v>
      </c>
      <c r="N24" s="19">
        <f>H24/H$23</f>
        <v>0.15437191175247936</v>
      </c>
      <c r="P24" s="7"/>
    </row>
    <row r="25" spans="1:26" x14ac:dyDescent="0.5">
      <c r="A25" s="94"/>
      <c r="B25" s="30" t="s">
        <v>19</v>
      </c>
      <c r="C25" s="14">
        <f>SUMIF(Assignments!$A$6:$A$85,"=1",Assignments!$S$6:$S$85)</f>
        <v>0</v>
      </c>
      <c r="D25" s="15">
        <f>SUMIF(Assignments!$A$6:$A$85,"=2",Assignments!$S$6:$S$85)</f>
        <v>0</v>
      </c>
      <c r="E25" s="15">
        <f>SUMIF(Assignments!$A$6:$A$85,"=3",Assignments!$S$6:$S$85)</f>
        <v>0</v>
      </c>
      <c r="F25" s="15">
        <f>SUMIF(Assignments!$A$6:$A$85,"=4",Assignments!$S$6:$S$85)</f>
        <v>0</v>
      </c>
      <c r="G25" s="16">
        <f t="shared" si="1"/>
        <v>111.022209</v>
      </c>
      <c r="H25" s="78">
        <v>111.022209</v>
      </c>
      <c r="I25" s="17" t="e">
        <f t="shared" si="5"/>
        <v>#DIV/0!</v>
      </c>
      <c r="J25" s="18" t="e">
        <f t="shared" si="5"/>
        <v>#DIV/0!</v>
      </c>
      <c r="K25" s="18" t="e">
        <f t="shared" si="5"/>
        <v>#DIV/0!</v>
      </c>
      <c r="L25" s="18" t="e">
        <f t="shared" si="5"/>
        <v>#DIV/0!</v>
      </c>
      <c r="M25" s="41">
        <f>IF(G25&gt;0,G25/G$8,"")</f>
        <v>3.7264528244889739E-3</v>
      </c>
      <c r="N25" s="19">
        <f>H25/H$23</f>
        <v>8.4006561952657821E-3</v>
      </c>
      <c r="P25" s="7"/>
    </row>
    <row r="26" spans="1:26" ht="13.2" thickBot="1" x14ac:dyDescent="0.55000000000000004">
      <c r="A26" s="95"/>
      <c r="B26" s="31" t="s">
        <v>37</v>
      </c>
      <c r="C26" s="20">
        <f>SUMIF(Assignments!$A$6:$A$85,"=1",Assignments!$T$6:$T$85)</f>
        <v>0</v>
      </c>
      <c r="D26" s="21">
        <f>SUMIF(Assignments!$A$6:$A$85,"=2",Assignments!$T$6:$T$85)</f>
        <v>0</v>
      </c>
      <c r="E26" s="21">
        <f>SUMIF(Assignments!$A$6:$A$85,"=3",Assignments!$T$6:$T$85)</f>
        <v>0</v>
      </c>
      <c r="F26" s="21">
        <f>SUMIF(Assignments!$A$6:$A$85,"=4",Assignments!$T$6:$T$85)</f>
        <v>0</v>
      </c>
      <c r="G26" s="22">
        <f t="shared" si="1"/>
        <v>11064.711706000002</v>
      </c>
      <c r="H26" s="79">
        <v>11064.711706000002</v>
      </c>
      <c r="I26" s="23" t="e">
        <f t="shared" si="5"/>
        <v>#DIV/0!</v>
      </c>
      <c r="J26" s="24" t="e">
        <f t="shared" si="5"/>
        <v>#DIV/0!</v>
      </c>
      <c r="K26" s="24" t="e">
        <f t="shared" si="5"/>
        <v>#DIV/0!</v>
      </c>
      <c r="L26" s="24" t="e">
        <f t="shared" si="5"/>
        <v>#DIV/0!</v>
      </c>
      <c r="M26" s="32">
        <f>IF(G26&gt;0,G26/G$8,"")</f>
        <v>0.37138628892692921</v>
      </c>
      <c r="N26" s="25">
        <f>H26/H$23</f>
        <v>0.83722743205225481</v>
      </c>
      <c r="P26" s="7"/>
    </row>
    <row r="27" spans="1:26" ht="15.6" x14ac:dyDescent="0.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 ht="15.6" x14ac:dyDescent="0.6">
      <c r="A28" s="1" t="s">
        <v>42</v>
      </c>
    </row>
    <row r="29" spans="1:26" x14ac:dyDescent="0.5">
      <c r="A29" s="92" t="s">
        <v>46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x14ac:dyDescent="0.5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26" x14ac:dyDescent="0.5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x14ac:dyDescent="0.5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x14ac:dyDescent="0.5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x14ac:dyDescent="0.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</sheetData>
  <sheetProtection sheet="1" selectLockedCells="1"/>
  <protectedRanges>
    <protectedRange sqref="A3:B3 C6:N6" name="Range1"/>
  </protectedRanges>
  <mergeCells count="8">
    <mergeCell ref="A3:J4"/>
    <mergeCell ref="A29:Z34"/>
    <mergeCell ref="A19:A22"/>
    <mergeCell ref="A23:A26"/>
    <mergeCell ref="A14:A18"/>
    <mergeCell ref="A8:A13"/>
    <mergeCell ref="I6:N6"/>
    <mergeCell ref="C6:H6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4-district balance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Douglas Johnson</cp:lastModifiedBy>
  <cp:lastPrinted>2017-04-20T07:56:20Z</cp:lastPrinted>
  <dcterms:created xsi:type="dcterms:W3CDTF">2009-06-26T00:03:19Z</dcterms:created>
  <dcterms:modified xsi:type="dcterms:W3CDTF">2018-12-05T20:12:31Z</dcterms:modified>
</cp:coreProperties>
</file>